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fl01.esmile.local\共有\財務\重点業務\Public\新規事業\240125WEBサイト自動見積修正\"/>
    </mc:Choice>
  </mc:AlternateContent>
  <xr:revisionPtr revIDLastSave="0" documentId="13_ncr:1_{BC3E20A1-69FF-4EE8-94DC-3EB8206C5C00}" xr6:coauthVersionLast="47" xr6:coauthVersionMax="47" xr10:uidLastSave="{00000000-0000-0000-0000-000000000000}"/>
  <workbookProtection workbookAlgorithmName="SHA-512" workbookHashValue="SXYcdsTwY6po6JhjiRBPA2piC+vjPygrUgeBt1uba44oI6NW3ykOa8E9ZcMpWLTs/2iCjkrz7qKW+W7DBMKpGA==" workbookSaltValue="NLu7W9/gf2y4GKmHJnYB2A==" workbookSpinCount="100000" lockStructure="1"/>
  <bookViews>
    <workbookView xWindow="25080" yWindow="-660" windowWidth="29040" windowHeight="15840" tabRatio="888" xr2:uid="{00000000-000D-0000-FFFF-FFFF00000000}"/>
  </bookViews>
  <sheets>
    <sheet name="見積書" sheetId="484" r:id="rId1"/>
    <sheet name="リスト①" sheetId="483" state="hidden" r:id="rId2"/>
    <sheet name="リスト②" sheetId="27" state="hidden" r:id="rId3"/>
  </sheets>
  <definedNames>
    <definedName name="_xlnm.Print_Area" localSheetId="1">リスト①!$B$11:$G$20</definedName>
    <definedName name="_xlnm.Print_Area" localSheetId="0">見積書!$A$25:$Q$59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484" l="1"/>
  <c r="O37" i="484"/>
  <c r="G57" i="484"/>
  <c r="O49" i="484"/>
  <c r="O38" i="484"/>
  <c r="G56" i="484"/>
  <c r="G55" i="484"/>
  <c r="O57" i="484"/>
  <c r="O56" i="484"/>
  <c r="O55" i="484"/>
  <c r="O54" i="484"/>
  <c r="O47" i="484" l="1"/>
  <c r="O50" i="484" s="1"/>
  <c r="O36" i="484" l="1"/>
  <c r="O39" i="484" s="1"/>
  <c r="N8" i="484" l="1"/>
  <c r="BB27" i="27" s="1"/>
  <c r="BB37" i="27" s="1"/>
  <c r="AZ27" i="27" l="1"/>
  <c r="D14" i="483"/>
  <c r="E14" i="483"/>
  <c r="F14" i="483"/>
  <c r="C14" i="483"/>
  <c r="AZ37" i="27" l="1"/>
  <c r="C17" i="483"/>
  <c r="BA42" i="27" l="1"/>
  <c r="BA41" i="27"/>
  <c r="H45" i="27" l="1"/>
  <c r="I45" i="27" s="1"/>
  <c r="J45" i="27" s="1"/>
  <c r="K45" i="27" s="1"/>
  <c r="L45" i="27" s="1"/>
  <c r="M45" i="27" s="1"/>
  <c r="N45" i="27" s="1"/>
  <c r="O45" i="27" s="1"/>
  <c r="P45" i="27" s="1"/>
  <c r="Q45" i="27" s="1"/>
  <c r="R45" i="27" s="1"/>
  <c r="S45" i="27" s="1"/>
  <c r="T45" i="27" s="1"/>
  <c r="U45" i="27" s="1"/>
  <c r="V45" i="27" s="1"/>
  <c r="W45" i="27" s="1"/>
  <c r="X45" i="27" s="1"/>
  <c r="Y45" i="27" s="1"/>
  <c r="Z45" i="27" s="1"/>
  <c r="AA45" i="27" s="1"/>
  <c r="AB45" i="27" s="1"/>
  <c r="AC45" i="27" s="1"/>
  <c r="AD45" i="27" s="1"/>
  <c r="AE45" i="27" s="1"/>
  <c r="AF45" i="27" s="1"/>
  <c r="AG45" i="27" s="1"/>
  <c r="AH45" i="27" s="1"/>
  <c r="AI45" i="27" s="1"/>
  <c r="AJ45" i="27" s="1"/>
  <c r="AK45" i="27" s="1"/>
  <c r="AL45" i="27" s="1"/>
  <c r="AM45" i="27" s="1"/>
  <c r="AN45" i="27" s="1"/>
  <c r="AO45" i="27" s="1"/>
  <c r="AP45" i="27" s="1"/>
  <c r="AQ45" i="27" s="1"/>
  <c r="AR45" i="27" s="1"/>
  <c r="AS45" i="27" s="1"/>
  <c r="AT45" i="27" s="1"/>
  <c r="AU45" i="27" s="1"/>
  <c r="AV45" i="27" s="1"/>
  <c r="AW45" i="27" s="1"/>
  <c r="AX45" i="27" s="1"/>
  <c r="AY45" i="27" s="1"/>
  <c r="H46" i="27"/>
  <c r="H44" i="27"/>
  <c r="I44" i="27" s="1"/>
  <c r="J44" i="27" s="1"/>
  <c r="K44" i="27" s="1"/>
  <c r="L44" i="27" s="1"/>
  <c r="M44" i="27" s="1"/>
  <c r="N44" i="27" s="1"/>
  <c r="O44" i="27" s="1"/>
  <c r="P44" i="27" s="1"/>
  <c r="Q44" i="27" s="1"/>
  <c r="R44" i="27" s="1"/>
  <c r="S44" i="27" s="1"/>
  <c r="T44" i="27" s="1"/>
  <c r="U44" i="27" s="1"/>
  <c r="V44" i="27" s="1"/>
  <c r="W44" i="27" s="1"/>
  <c r="X44" i="27" s="1"/>
  <c r="Y44" i="27" s="1"/>
  <c r="Z44" i="27" s="1"/>
  <c r="AA44" i="27" s="1"/>
  <c r="AB44" i="27" s="1"/>
  <c r="AC44" i="27" s="1"/>
  <c r="AD44" i="27" s="1"/>
  <c r="AE44" i="27" s="1"/>
  <c r="AF44" i="27" s="1"/>
  <c r="AG44" i="27" s="1"/>
  <c r="AH44" i="27" s="1"/>
  <c r="AI44" i="27" s="1"/>
  <c r="AJ44" i="27" s="1"/>
  <c r="AK44" i="27" s="1"/>
  <c r="AL44" i="27" s="1"/>
  <c r="AM44" i="27" s="1"/>
  <c r="AN44" i="27" s="1"/>
  <c r="AO44" i="27" s="1"/>
  <c r="AP44" i="27" s="1"/>
  <c r="AQ44" i="27" s="1"/>
  <c r="AR44" i="27" s="1"/>
  <c r="AS44" i="27" s="1"/>
  <c r="AT44" i="27" s="1"/>
  <c r="AU44" i="27" s="1"/>
  <c r="AV44" i="27" s="1"/>
  <c r="AW44" i="27" s="1"/>
  <c r="AX44" i="27" s="1"/>
  <c r="AY44" i="27" s="1"/>
  <c r="I46" i="27" l="1"/>
  <c r="J46" i="27" s="1"/>
  <c r="K46" i="27" s="1"/>
  <c r="L46" i="27" s="1"/>
  <c r="M46" i="27" s="1"/>
  <c r="N46" i="27" s="1"/>
  <c r="O46" i="27" s="1"/>
  <c r="P46" i="27" s="1"/>
  <c r="Q46" i="27" s="1"/>
  <c r="R46" i="27" s="1"/>
  <c r="S46" i="27" s="1"/>
  <c r="T46" i="27" s="1"/>
  <c r="U46" i="27" s="1"/>
  <c r="V46" i="27" s="1"/>
  <c r="W46" i="27" s="1"/>
  <c r="X46" i="27" s="1"/>
  <c r="Y46" i="27" s="1"/>
  <c r="Z46" i="27" s="1"/>
  <c r="AA46" i="27" s="1"/>
  <c r="AB46" i="27" s="1"/>
  <c r="AC46" i="27" s="1"/>
  <c r="AD46" i="27" s="1"/>
  <c r="BA31" i="27" l="1"/>
  <c r="BA33" i="27" s="1"/>
  <c r="C71" i="27" l="1"/>
  <c r="G38" i="27" s="1"/>
  <c r="D71" i="27" l="1"/>
  <c r="E71" i="27" s="1"/>
  <c r="F71" i="27" s="1"/>
  <c r="G71" i="27" s="1"/>
  <c r="H71" i="27" s="1"/>
  <c r="I71" i="27" s="1"/>
  <c r="J71" i="27" s="1"/>
  <c r="K71" i="27" s="1"/>
  <c r="L71" i="27" s="1"/>
  <c r="M71" i="27" s="1"/>
  <c r="N71" i="27" s="1"/>
  <c r="O71" i="27" s="1"/>
  <c r="P71" i="27" s="1"/>
  <c r="Q71" i="27" s="1"/>
  <c r="R71" i="27" s="1"/>
  <c r="S71" i="27" s="1"/>
  <c r="T71" i="27" s="1"/>
  <c r="U71" i="27" s="1"/>
  <c r="V71" i="27" s="1"/>
  <c r="W71" i="27" s="1"/>
  <c r="X71" i="27" s="1"/>
  <c r="Y71" i="27" s="1"/>
  <c r="Z71" i="27" s="1"/>
  <c r="AA71" i="27" s="1"/>
  <c r="AB71" i="27" s="1"/>
  <c r="AC71" i="27" s="1"/>
  <c r="AD71" i="27" s="1"/>
  <c r="AE71" i="27" s="1"/>
  <c r="AF71" i="27" s="1"/>
  <c r="AG71" i="27" s="1"/>
  <c r="AH71" i="27" s="1"/>
  <c r="AI71" i="27" s="1"/>
  <c r="AJ71" i="27" s="1"/>
  <c r="AK71" i="27" s="1"/>
  <c r="AL71" i="27" s="1"/>
  <c r="AM71" i="27" s="1"/>
  <c r="AN71" i="27" s="1"/>
  <c r="AO71" i="27" s="1"/>
  <c r="AP71" i="27" s="1"/>
  <c r="AQ71" i="27" s="1"/>
  <c r="AR71" i="27" s="1"/>
  <c r="AS71" i="27" s="1"/>
  <c r="AT71" i="27" s="1"/>
  <c r="AU71" i="27" s="1"/>
  <c r="F32" i="27"/>
  <c r="F63" i="27"/>
  <c r="H38" i="27" l="1"/>
  <c r="F40" i="27"/>
  <c r="C50" i="27"/>
  <c r="C51" i="27"/>
  <c r="F39" i="27"/>
  <c r="B77" i="27"/>
  <c r="C77" i="27" s="1"/>
  <c r="G32" i="27" s="1"/>
  <c r="G39" i="27" s="1"/>
  <c r="B67" i="27"/>
  <c r="F30" i="27"/>
  <c r="B76" i="27" s="1"/>
  <c r="C76" i="27" s="1"/>
  <c r="F29" i="27"/>
  <c r="B75" i="27" s="1"/>
  <c r="C75" i="27" s="1"/>
  <c r="F28" i="27"/>
  <c r="C49" i="27" s="1"/>
  <c r="F60" i="27"/>
  <c r="F57" i="27"/>
  <c r="D61" i="27"/>
  <c r="B61" i="27"/>
  <c r="I38" i="27" l="1"/>
  <c r="J38" i="27" s="1"/>
  <c r="K38" i="27" s="1"/>
  <c r="L38" i="27" s="1"/>
  <c r="M38" i="27" s="1"/>
  <c r="N38" i="27" s="1"/>
  <c r="O38" i="27" s="1"/>
  <c r="P38" i="27" s="1"/>
  <c r="Q38" i="27" s="1"/>
  <c r="R38" i="27" s="1"/>
  <c r="S38" i="27" s="1"/>
  <c r="T38" i="27" s="1"/>
  <c r="U38" i="27" s="1"/>
  <c r="V38" i="27" s="1"/>
  <c r="W38" i="27" s="1"/>
  <c r="X38" i="27" s="1"/>
  <c r="Y38" i="27" s="1"/>
  <c r="Z38" i="27" s="1"/>
  <c r="AA38" i="27" s="1"/>
  <c r="AB38" i="27" s="1"/>
  <c r="AC38" i="27" s="1"/>
  <c r="AD38" i="27" s="1"/>
  <c r="AE38" i="27" s="1"/>
  <c r="AF38" i="27" s="1"/>
  <c r="AG38" i="27" s="1"/>
  <c r="AH38" i="27" s="1"/>
  <c r="AI38" i="27" s="1"/>
  <c r="AJ38" i="27" s="1"/>
  <c r="AK38" i="27" s="1"/>
  <c r="AL38" i="27" s="1"/>
  <c r="AM38" i="27" s="1"/>
  <c r="AN38" i="27" s="1"/>
  <c r="AO38" i="27" s="1"/>
  <c r="AP38" i="27" s="1"/>
  <c r="AQ38" i="27" s="1"/>
  <c r="AR38" i="27" s="1"/>
  <c r="AS38" i="27" s="1"/>
  <c r="AT38" i="27" s="1"/>
  <c r="AU38" i="27" s="1"/>
  <c r="AV38" i="27" s="1"/>
  <c r="AW38" i="27" s="1"/>
  <c r="AX38" i="27" s="1"/>
  <c r="AY38" i="27" s="1"/>
  <c r="BB38" i="27" s="1"/>
  <c r="D50" i="27"/>
  <c r="D51" i="27"/>
  <c r="G40" i="27"/>
  <c r="G28" i="27"/>
  <c r="D77" i="27"/>
  <c r="E77" i="27" s="1"/>
  <c r="F77" i="27" s="1"/>
  <c r="G77" i="27" s="1"/>
  <c r="H77" i="27" s="1"/>
  <c r="I77" i="27" s="1"/>
  <c r="J77" i="27" s="1"/>
  <c r="K77" i="27" s="1"/>
  <c r="L77" i="27" s="1"/>
  <c r="M77" i="27" s="1"/>
  <c r="N77" i="27" s="1"/>
  <c r="O77" i="27" s="1"/>
  <c r="P77" i="27" s="1"/>
  <c r="Q77" i="27" s="1"/>
  <c r="R77" i="27" s="1"/>
  <c r="S77" i="27" s="1"/>
  <c r="T77" i="27" s="1"/>
  <c r="U77" i="27" s="1"/>
  <c r="V77" i="27" s="1"/>
  <c r="W77" i="27" s="1"/>
  <c r="X77" i="27" s="1"/>
  <c r="Y77" i="27" s="1"/>
  <c r="Z77" i="27" s="1"/>
  <c r="AA77" i="27" s="1"/>
  <c r="AB77" i="27" s="1"/>
  <c r="AC77" i="27" s="1"/>
  <c r="AD77" i="27" s="1"/>
  <c r="AE77" i="27" s="1"/>
  <c r="AF77" i="27" s="1"/>
  <c r="AG77" i="27" s="1"/>
  <c r="AH77" i="27" s="1"/>
  <c r="AI77" i="27" s="1"/>
  <c r="AJ77" i="27" s="1"/>
  <c r="AK77" i="27" s="1"/>
  <c r="AL77" i="27" s="1"/>
  <c r="AM77" i="27" s="1"/>
  <c r="AN77" i="27" s="1"/>
  <c r="AO77" i="27" s="1"/>
  <c r="AP77" i="27" s="1"/>
  <c r="AQ77" i="27" s="1"/>
  <c r="AR77" i="27" s="1"/>
  <c r="AS77" i="27" s="1"/>
  <c r="AT77" i="27" s="1"/>
  <c r="AU77" i="27" s="1"/>
  <c r="G30" i="27"/>
  <c r="D76" i="27"/>
  <c r="E76" i="27" s="1"/>
  <c r="F76" i="27" s="1"/>
  <c r="G76" i="27" s="1"/>
  <c r="H76" i="27" s="1"/>
  <c r="I76" i="27" s="1"/>
  <c r="J76" i="27" s="1"/>
  <c r="K76" i="27" s="1"/>
  <c r="L76" i="27" s="1"/>
  <c r="M76" i="27" s="1"/>
  <c r="N76" i="27" s="1"/>
  <c r="O76" i="27" s="1"/>
  <c r="P76" i="27" s="1"/>
  <c r="Q76" i="27" s="1"/>
  <c r="R76" i="27" s="1"/>
  <c r="S76" i="27" s="1"/>
  <c r="T76" i="27" s="1"/>
  <c r="U76" i="27" s="1"/>
  <c r="V76" i="27" s="1"/>
  <c r="W76" i="27" s="1"/>
  <c r="X76" i="27" s="1"/>
  <c r="Y76" i="27" s="1"/>
  <c r="Z76" i="27" s="1"/>
  <c r="AA76" i="27" s="1"/>
  <c r="AB76" i="27" s="1"/>
  <c r="AC76" i="27" s="1"/>
  <c r="AD76" i="27" s="1"/>
  <c r="AE76" i="27" s="1"/>
  <c r="AF76" i="27" s="1"/>
  <c r="AG76" i="27" s="1"/>
  <c r="AH76" i="27" s="1"/>
  <c r="AI76" i="27" s="1"/>
  <c r="AJ76" i="27" s="1"/>
  <c r="AK76" i="27" s="1"/>
  <c r="AL76" i="27" s="1"/>
  <c r="AM76" i="27" s="1"/>
  <c r="AN76" i="27" s="1"/>
  <c r="AO76" i="27" s="1"/>
  <c r="AP76" i="27" s="1"/>
  <c r="AQ76" i="27" s="1"/>
  <c r="AR76" i="27" s="1"/>
  <c r="AS76" i="27" s="1"/>
  <c r="AT76" i="27" s="1"/>
  <c r="AU76" i="27" s="1"/>
  <c r="G29" i="27"/>
  <c r="D75" i="27"/>
  <c r="E75" i="27" s="1"/>
  <c r="F75" i="27" s="1"/>
  <c r="G75" i="27" s="1"/>
  <c r="H75" i="27" s="1"/>
  <c r="I75" i="27" s="1"/>
  <c r="J75" i="27" s="1"/>
  <c r="K75" i="27" s="1"/>
  <c r="L75" i="27" s="1"/>
  <c r="M75" i="27" s="1"/>
  <c r="N75" i="27" s="1"/>
  <c r="O75" i="27" s="1"/>
  <c r="P75" i="27" s="1"/>
  <c r="Q75" i="27" s="1"/>
  <c r="R75" i="27" s="1"/>
  <c r="S75" i="27" s="1"/>
  <c r="T75" i="27" s="1"/>
  <c r="U75" i="27" s="1"/>
  <c r="V75" i="27" s="1"/>
  <c r="W75" i="27" s="1"/>
  <c r="X75" i="27" s="1"/>
  <c r="Y75" i="27" s="1"/>
  <c r="Z75" i="27" s="1"/>
  <c r="AA75" i="27" s="1"/>
  <c r="AB75" i="27" s="1"/>
  <c r="AC75" i="27" s="1"/>
  <c r="AD75" i="27" s="1"/>
  <c r="AE75" i="27" s="1"/>
  <c r="AF75" i="27" s="1"/>
  <c r="AG75" i="27" s="1"/>
  <c r="AH75" i="27" s="1"/>
  <c r="AI75" i="27" s="1"/>
  <c r="AJ75" i="27" s="1"/>
  <c r="AK75" i="27" s="1"/>
  <c r="AL75" i="27" s="1"/>
  <c r="AM75" i="27" s="1"/>
  <c r="AN75" i="27" s="1"/>
  <c r="AO75" i="27" s="1"/>
  <c r="AP75" i="27" s="1"/>
  <c r="AQ75" i="27" s="1"/>
  <c r="AR75" i="27" s="1"/>
  <c r="AS75" i="27" s="1"/>
  <c r="AT75" i="27" s="1"/>
  <c r="AU75" i="27" s="1"/>
  <c r="F31" i="27"/>
  <c r="F61" i="27"/>
  <c r="AZ38" i="27" l="1"/>
  <c r="H40" i="27"/>
  <c r="I40" i="27" s="1"/>
  <c r="J40" i="27" s="1"/>
  <c r="K40" i="27" s="1"/>
  <c r="L40" i="27" s="1"/>
  <c r="M40" i="27" s="1"/>
  <c r="N40" i="27" s="1"/>
  <c r="O40" i="27" s="1"/>
  <c r="P40" i="27" s="1"/>
  <c r="H28" i="27"/>
  <c r="D49" i="27"/>
  <c r="G42" i="27"/>
  <c r="G41" i="27"/>
  <c r="F41" i="27"/>
  <c r="F42" i="27"/>
  <c r="F33" i="27"/>
  <c r="H32" i="27"/>
  <c r="H39" i="27" s="1"/>
  <c r="H30" i="27"/>
  <c r="I30" i="27" s="1"/>
  <c r="J30" i="27" s="1"/>
  <c r="K30" i="27" s="1"/>
  <c r="L30" i="27" s="1"/>
  <c r="M30" i="27" s="1"/>
  <c r="N30" i="27" s="1"/>
  <c r="O30" i="27" s="1"/>
  <c r="P30" i="27" s="1"/>
  <c r="Q30" i="27" s="1"/>
  <c r="R30" i="27" s="1"/>
  <c r="S30" i="27" s="1"/>
  <c r="T30" i="27" s="1"/>
  <c r="U30" i="27" s="1"/>
  <c r="V30" i="27" s="1"/>
  <c r="W30" i="27" s="1"/>
  <c r="G31" i="27"/>
  <c r="H29" i="27"/>
  <c r="Q40" i="27" l="1"/>
  <c r="R40" i="27" s="1"/>
  <c r="S40" i="27" s="1"/>
  <c r="T40" i="27" s="1"/>
  <c r="U40" i="27" s="1"/>
  <c r="V40" i="27" s="1"/>
  <c r="W40" i="27" s="1"/>
  <c r="X40" i="27" s="1"/>
  <c r="Y40" i="27" s="1"/>
  <c r="Z40" i="27" s="1"/>
  <c r="AA40" i="27" s="1"/>
  <c r="AB40" i="27" s="1"/>
  <c r="AC40" i="27" s="1"/>
  <c r="AD40" i="27" s="1"/>
  <c r="AE40" i="27" s="1"/>
  <c r="AF40" i="27" s="1"/>
  <c r="AG40" i="27" s="1"/>
  <c r="AH40" i="27" s="1"/>
  <c r="AI40" i="27" s="1"/>
  <c r="AJ40" i="27" s="1"/>
  <c r="AK40" i="27" s="1"/>
  <c r="AL40" i="27" s="1"/>
  <c r="AM40" i="27" s="1"/>
  <c r="AN40" i="27" s="1"/>
  <c r="AO40" i="27" s="1"/>
  <c r="AP40" i="27" s="1"/>
  <c r="AQ40" i="27" s="1"/>
  <c r="AR40" i="27" s="1"/>
  <c r="AS40" i="27" s="1"/>
  <c r="AT40" i="27" s="1"/>
  <c r="AU40" i="27" s="1"/>
  <c r="AV40" i="27" s="1"/>
  <c r="AW40" i="27" s="1"/>
  <c r="AX40" i="27" s="1"/>
  <c r="AY40" i="27" s="1"/>
  <c r="BB40" i="27" s="1"/>
  <c r="X30" i="27"/>
  <c r="Y30" i="27" s="1"/>
  <c r="Z30" i="27" s="1"/>
  <c r="AA30" i="27" s="1"/>
  <c r="AB30" i="27" s="1"/>
  <c r="AC30" i="27" s="1"/>
  <c r="AD30" i="27" s="1"/>
  <c r="AE30" i="27" s="1"/>
  <c r="AF30" i="27" s="1"/>
  <c r="AG30" i="27" s="1"/>
  <c r="AH30" i="27" s="1"/>
  <c r="AI30" i="27" s="1"/>
  <c r="AJ30" i="27" s="1"/>
  <c r="AK30" i="27" s="1"/>
  <c r="AL30" i="27" s="1"/>
  <c r="AM30" i="27" s="1"/>
  <c r="AN30" i="27" s="1"/>
  <c r="AO30" i="27" s="1"/>
  <c r="AP30" i="27" s="1"/>
  <c r="AQ30" i="27" s="1"/>
  <c r="AR30" i="27" s="1"/>
  <c r="AS30" i="27" s="1"/>
  <c r="AT30" i="27" s="1"/>
  <c r="AU30" i="27" s="1"/>
  <c r="AV30" i="27" s="1"/>
  <c r="AW30" i="27" s="1"/>
  <c r="AX30" i="27" s="1"/>
  <c r="AY30" i="27" s="1"/>
  <c r="BB30" i="27" s="1"/>
  <c r="E50" i="27"/>
  <c r="E51" i="27"/>
  <c r="I28" i="27"/>
  <c r="E49" i="27"/>
  <c r="G33" i="27"/>
  <c r="I32" i="27"/>
  <c r="I39" i="27" s="1"/>
  <c r="I29" i="27"/>
  <c r="H31" i="27"/>
  <c r="AZ40" i="27" l="1"/>
  <c r="O45" i="484"/>
  <c r="O44" i="484"/>
  <c r="AZ30" i="27"/>
  <c r="F50" i="27"/>
  <c r="F51" i="27"/>
  <c r="J28" i="27"/>
  <c r="F49" i="27"/>
  <c r="C53" i="27"/>
  <c r="C52" i="27"/>
  <c r="D52" i="27"/>
  <c r="D53" i="27"/>
  <c r="H41" i="27"/>
  <c r="H42" i="27"/>
  <c r="H33" i="27"/>
  <c r="J32" i="27"/>
  <c r="J39" i="27" s="1"/>
  <c r="J29" i="27"/>
  <c r="I31" i="27"/>
  <c r="G51" i="27" l="1"/>
  <c r="G50" i="27"/>
  <c r="K28" i="27"/>
  <c r="G49" i="27"/>
  <c r="I42" i="27"/>
  <c r="I41" i="27"/>
  <c r="I33" i="27"/>
  <c r="K32" i="27"/>
  <c r="K39" i="27" s="1"/>
  <c r="K29" i="27"/>
  <c r="J31" i="27"/>
  <c r="T10" i="27"/>
  <c r="T12" i="27" s="1"/>
  <c r="S10" i="27"/>
  <c r="R10" i="27"/>
  <c r="Q10" i="27"/>
  <c r="H51" i="27" l="1"/>
  <c r="H50" i="27"/>
  <c r="L28" i="27"/>
  <c r="H49" i="27"/>
  <c r="J41" i="27"/>
  <c r="J42" i="27"/>
  <c r="E53" i="27"/>
  <c r="E52" i="27"/>
  <c r="J33" i="27"/>
  <c r="L32" i="27"/>
  <c r="L39" i="27" s="1"/>
  <c r="M39" i="27" s="1"/>
  <c r="N39" i="27" s="1"/>
  <c r="O39" i="27" s="1"/>
  <c r="P39" i="27" s="1"/>
  <c r="Q39" i="27" s="1"/>
  <c r="R39" i="27" s="1"/>
  <c r="S39" i="27" s="1"/>
  <c r="T39" i="27" s="1"/>
  <c r="U39" i="27" s="1"/>
  <c r="V39" i="27" s="1"/>
  <c r="W39" i="27" s="1"/>
  <c r="X39" i="27" s="1"/>
  <c r="Y39" i="27" s="1"/>
  <c r="Z39" i="27" s="1"/>
  <c r="AA39" i="27" s="1"/>
  <c r="AB39" i="27" s="1"/>
  <c r="AC39" i="27" s="1"/>
  <c r="AD39" i="27" s="1"/>
  <c r="AE39" i="27" s="1"/>
  <c r="AF39" i="27" s="1"/>
  <c r="AG39" i="27" s="1"/>
  <c r="AH39" i="27" s="1"/>
  <c r="AI39" i="27" s="1"/>
  <c r="AJ39" i="27" s="1"/>
  <c r="AK39" i="27" s="1"/>
  <c r="AL39" i="27" s="1"/>
  <c r="AM39" i="27" s="1"/>
  <c r="AN39" i="27" s="1"/>
  <c r="AO39" i="27" s="1"/>
  <c r="AP39" i="27" s="1"/>
  <c r="AQ39" i="27" s="1"/>
  <c r="AR39" i="27" s="1"/>
  <c r="AS39" i="27" s="1"/>
  <c r="AT39" i="27" s="1"/>
  <c r="AU39" i="27" s="1"/>
  <c r="AV39" i="27" s="1"/>
  <c r="AW39" i="27" s="1"/>
  <c r="AX39" i="27" s="1"/>
  <c r="AY39" i="27" s="1"/>
  <c r="BB39" i="27" s="1"/>
  <c r="G67" i="27"/>
  <c r="L29" i="27"/>
  <c r="K31" i="27"/>
  <c r="AZ39" i="27" l="1"/>
  <c r="BB42" i="27"/>
  <c r="AZ42" i="27" s="1"/>
  <c r="BB41" i="27"/>
  <c r="I51" i="27"/>
  <c r="I50" i="27"/>
  <c r="M28" i="27"/>
  <c r="I49" i="27"/>
  <c r="F52" i="27"/>
  <c r="F53" i="27"/>
  <c r="K42" i="27"/>
  <c r="K41" i="27"/>
  <c r="K33" i="27"/>
  <c r="M32" i="27"/>
  <c r="M29" i="27"/>
  <c r="L31" i="27"/>
  <c r="AZ41" i="27" l="1"/>
  <c r="O43" i="484"/>
  <c r="J51" i="27"/>
  <c r="J50" i="27"/>
  <c r="N28" i="27"/>
  <c r="J49" i="27"/>
  <c r="L41" i="27"/>
  <c r="L42" i="27"/>
  <c r="G53" i="27"/>
  <c r="G52" i="27"/>
  <c r="L33" i="27"/>
  <c r="N32" i="27"/>
  <c r="N29" i="27"/>
  <c r="M31" i="27"/>
  <c r="K50" i="27" l="1"/>
  <c r="K51" i="27"/>
  <c r="O28" i="27"/>
  <c r="K49" i="27"/>
  <c r="H53" i="27"/>
  <c r="H52" i="27"/>
  <c r="M42" i="27"/>
  <c r="M41" i="27"/>
  <c r="M33" i="27"/>
  <c r="O32" i="27"/>
  <c r="O29" i="27"/>
  <c r="N31" i="27"/>
  <c r="L51" i="27" l="1"/>
  <c r="L50" i="27"/>
  <c r="P28" i="27"/>
  <c r="L49" i="27"/>
  <c r="I52" i="27"/>
  <c r="I53" i="27"/>
  <c r="N41" i="27"/>
  <c r="N42" i="27"/>
  <c r="N33" i="27"/>
  <c r="P32" i="27"/>
  <c r="P29" i="27"/>
  <c r="O31" i="27"/>
  <c r="O33" i="27" s="1"/>
  <c r="M50" i="27" l="1"/>
  <c r="M51" i="27"/>
  <c r="Q28" i="27"/>
  <c r="M49" i="27"/>
  <c r="J53" i="27"/>
  <c r="J52" i="27"/>
  <c r="O42" i="27"/>
  <c r="O41" i="27"/>
  <c r="Q32" i="27"/>
  <c r="Q29" i="27"/>
  <c r="P31" i="27"/>
  <c r="T18" i="27"/>
  <c r="N51" i="27" l="1"/>
  <c r="N50" i="27"/>
  <c r="R28" i="27"/>
  <c r="N49" i="27"/>
  <c r="K52" i="27"/>
  <c r="K53" i="27"/>
  <c r="P41" i="27"/>
  <c r="O46" i="484" s="1"/>
  <c r="O51" i="484" s="1"/>
  <c r="P42" i="27"/>
  <c r="P33" i="27"/>
  <c r="R32" i="27"/>
  <c r="R29" i="27"/>
  <c r="Q31" i="27"/>
  <c r="O51" i="27" l="1"/>
  <c r="O50" i="27"/>
  <c r="S28" i="27"/>
  <c r="O49" i="27"/>
  <c r="L52" i="27"/>
  <c r="L53" i="27"/>
  <c r="Q42" i="27"/>
  <c r="Q41" i="27"/>
  <c r="Q33" i="27"/>
  <c r="S32" i="27"/>
  <c r="S29" i="27"/>
  <c r="R31" i="27"/>
  <c r="T16" i="27"/>
  <c r="W8" i="27" s="1"/>
  <c r="T17" i="27"/>
  <c r="W9" i="27" s="1"/>
  <c r="T19" i="27"/>
  <c r="W11" i="27" s="1"/>
  <c r="T15" i="27"/>
  <c r="W7" i="27" s="1"/>
  <c r="C13" i="27"/>
  <c r="C14" i="27"/>
  <c r="C15" i="27"/>
  <c r="C17" i="27"/>
  <c r="H13" i="27"/>
  <c r="H14" i="27"/>
  <c r="H15" i="27"/>
  <c r="H17" i="27"/>
  <c r="P50" i="27" l="1"/>
  <c r="P51" i="27"/>
  <c r="T28" i="27"/>
  <c r="P49" i="27"/>
  <c r="R42" i="27"/>
  <c r="R41" i="27"/>
  <c r="M53" i="27"/>
  <c r="M52" i="27"/>
  <c r="T32" i="27"/>
  <c r="R33" i="27"/>
  <c r="T29" i="27"/>
  <c r="S31" i="27"/>
  <c r="W10" i="27"/>
  <c r="W12" i="27" s="1"/>
  <c r="Q50" i="27" l="1"/>
  <c r="Q51" i="27"/>
  <c r="U28" i="27"/>
  <c r="Q49" i="27"/>
  <c r="N53" i="27"/>
  <c r="N52" i="27"/>
  <c r="S42" i="27"/>
  <c r="S41" i="27"/>
  <c r="S33" i="27"/>
  <c r="U32" i="27"/>
  <c r="U29" i="27"/>
  <c r="T31" i="27"/>
  <c r="R50" i="27" l="1"/>
  <c r="R51" i="27"/>
  <c r="V28" i="27"/>
  <c r="R49" i="27"/>
  <c r="T41" i="27"/>
  <c r="T42" i="27"/>
  <c r="O52" i="27"/>
  <c r="O53" i="27"/>
  <c r="T33" i="27"/>
  <c r="V32" i="27"/>
  <c r="Q67" i="27"/>
  <c r="V29" i="27"/>
  <c r="U31" i="27"/>
  <c r="S51" i="27" l="1"/>
  <c r="S50" i="27"/>
  <c r="W28" i="27"/>
  <c r="S49" i="27"/>
  <c r="U42" i="27"/>
  <c r="U41" i="27"/>
  <c r="P52" i="27"/>
  <c r="P53" i="27"/>
  <c r="W32" i="27"/>
  <c r="U33" i="27"/>
  <c r="Q66" i="27"/>
  <c r="W29" i="27"/>
  <c r="V31" i="27"/>
  <c r="V33" i="27" s="1"/>
  <c r="T51" i="27" l="1"/>
  <c r="T50" i="27"/>
  <c r="X28" i="27"/>
  <c r="T49" i="27"/>
  <c r="V41" i="27"/>
  <c r="V42" i="27"/>
  <c r="X32" i="27"/>
  <c r="Q52" i="27"/>
  <c r="Q53" i="27"/>
  <c r="X29" i="27"/>
  <c r="W31" i="27"/>
  <c r="W33" i="27" s="1"/>
  <c r="U51" i="27" l="1"/>
  <c r="U50" i="27"/>
  <c r="Y28" i="27"/>
  <c r="U49" i="27"/>
  <c r="Y32" i="27"/>
  <c r="R52" i="27"/>
  <c r="R53" i="27"/>
  <c r="W41" i="27"/>
  <c r="W42" i="27"/>
  <c r="Y29" i="27"/>
  <c r="X31" i="27"/>
  <c r="X33" i="27" s="1"/>
  <c r="V51" i="27" l="1"/>
  <c r="V50" i="27"/>
  <c r="Z28" i="27"/>
  <c r="V49" i="27"/>
  <c r="Z32" i="27"/>
  <c r="X42" i="27"/>
  <c r="X41" i="27"/>
  <c r="S53" i="27"/>
  <c r="S52" i="27"/>
  <c r="Z29" i="27"/>
  <c r="Y31" i="27"/>
  <c r="Y33" i="27" s="1"/>
  <c r="W50" i="27" l="1"/>
  <c r="W51" i="27"/>
  <c r="AA28" i="27"/>
  <c r="W49" i="27"/>
  <c r="Y42" i="27"/>
  <c r="Y41" i="27"/>
  <c r="AA32" i="27"/>
  <c r="T52" i="27"/>
  <c r="T53" i="27"/>
  <c r="AA29" i="27"/>
  <c r="Z31" i="27"/>
  <c r="Z33" i="27" s="1"/>
  <c r="X51" i="27" l="1"/>
  <c r="X50" i="27"/>
  <c r="AB28" i="27"/>
  <c r="X49" i="27"/>
  <c r="U52" i="27"/>
  <c r="U53" i="27"/>
  <c r="AB32" i="27"/>
  <c r="Z42" i="27"/>
  <c r="Z41" i="27"/>
  <c r="AB29" i="27"/>
  <c r="AA31" i="27"/>
  <c r="AA33" i="27" s="1"/>
  <c r="Y50" i="27" l="1"/>
  <c r="Y51" i="27"/>
  <c r="AC28" i="27"/>
  <c r="Y49" i="27"/>
  <c r="AC32" i="27"/>
  <c r="AA41" i="27"/>
  <c r="AA42" i="27"/>
  <c r="V53" i="27"/>
  <c r="V52" i="27"/>
  <c r="AC29" i="27"/>
  <c r="AB31" i="27"/>
  <c r="AB33" i="27" s="1"/>
  <c r="Z51" i="27" l="1"/>
  <c r="Z50" i="27"/>
  <c r="AD28" i="27"/>
  <c r="Z49" i="27"/>
  <c r="AB42" i="27"/>
  <c r="AB41" i="27"/>
  <c r="AD32" i="27"/>
  <c r="W52" i="27"/>
  <c r="W53" i="27"/>
  <c r="AD29" i="27"/>
  <c r="AC31" i="27"/>
  <c r="AC33" i="27" s="1"/>
  <c r="AA51" i="27" l="1"/>
  <c r="AA50" i="27"/>
  <c r="AE28" i="27"/>
  <c r="AA49" i="27"/>
  <c r="AE32" i="27"/>
  <c r="AC41" i="27"/>
  <c r="AC42" i="27"/>
  <c r="X53" i="27"/>
  <c r="X52" i="27"/>
  <c r="AE29" i="27"/>
  <c r="AD31" i="27"/>
  <c r="AD33" i="27" s="1"/>
  <c r="AB50" i="27" l="1"/>
  <c r="AB51" i="27"/>
  <c r="AF28" i="27"/>
  <c r="AB49" i="27"/>
  <c r="AF32" i="27"/>
  <c r="AD42" i="27"/>
  <c r="AD41" i="27"/>
  <c r="Y53" i="27"/>
  <c r="Y52" i="27"/>
  <c r="AF29" i="27"/>
  <c r="AE31" i="27"/>
  <c r="AE33" i="27" s="1"/>
  <c r="AC50" i="27" l="1"/>
  <c r="AC51" i="27"/>
  <c r="AG28" i="27"/>
  <c r="AC49" i="27"/>
  <c r="Z53" i="27"/>
  <c r="Z52" i="27"/>
  <c r="AE42" i="27"/>
  <c r="AE41" i="27"/>
  <c r="AG32" i="27"/>
  <c r="AG29" i="27"/>
  <c r="AF31" i="27"/>
  <c r="AF33" i="27" s="1"/>
  <c r="AD50" i="27" l="1"/>
  <c r="AD51" i="27"/>
  <c r="AH28" i="27"/>
  <c r="AD49" i="27"/>
  <c r="AA52" i="27"/>
  <c r="AA53" i="27"/>
  <c r="AF42" i="27"/>
  <c r="AF41" i="27"/>
  <c r="AH32" i="27"/>
  <c r="AH29" i="27"/>
  <c r="AG31" i="27"/>
  <c r="AG33" i="27" s="1"/>
  <c r="AE51" i="27" l="1"/>
  <c r="AE50" i="27"/>
  <c r="AI28" i="27"/>
  <c r="AE49" i="27"/>
  <c r="AG42" i="27"/>
  <c r="AG41" i="27"/>
  <c r="AB52" i="27"/>
  <c r="AB53" i="27"/>
  <c r="AI32" i="27"/>
  <c r="AI29" i="27"/>
  <c r="AH31" i="27"/>
  <c r="AH33" i="27" s="1"/>
  <c r="AF51" i="27" l="1"/>
  <c r="AF50" i="27"/>
  <c r="AJ28" i="27"/>
  <c r="AF49" i="27"/>
  <c r="AH42" i="27"/>
  <c r="AH41" i="27"/>
  <c r="AJ32" i="27"/>
  <c r="AC52" i="27"/>
  <c r="AC53" i="27"/>
  <c r="AJ29" i="27"/>
  <c r="AI31" i="27"/>
  <c r="AI33" i="27" s="1"/>
  <c r="AG51" i="27" l="1"/>
  <c r="AG50" i="27"/>
  <c r="AK28" i="27"/>
  <c r="AG49" i="27"/>
  <c r="AK32" i="27"/>
  <c r="AD53" i="27"/>
  <c r="AD52" i="27"/>
  <c r="AI41" i="27"/>
  <c r="AI42" i="27"/>
  <c r="AK29" i="27"/>
  <c r="AJ31" i="27"/>
  <c r="AJ33" i="27" s="1"/>
  <c r="AH51" i="27" l="1"/>
  <c r="AH50" i="27"/>
  <c r="AL28" i="27"/>
  <c r="AH49" i="27"/>
  <c r="AE53" i="27"/>
  <c r="AE52" i="27"/>
  <c r="AJ41" i="27"/>
  <c r="AJ42" i="27"/>
  <c r="AL32" i="27"/>
  <c r="AL29" i="27"/>
  <c r="AK31" i="27"/>
  <c r="AK33" i="27" s="1"/>
  <c r="AI50" i="27" l="1"/>
  <c r="AI51" i="27"/>
  <c r="AM28" i="27"/>
  <c r="AI49" i="27"/>
  <c r="AK42" i="27"/>
  <c r="AK41" i="27"/>
  <c r="AM32" i="27"/>
  <c r="AF52" i="27"/>
  <c r="AF53" i="27"/>
  <c r="AM29" i="27"/>
  <c r="AL31" i="27"/>
  <c r="AL33" i="27" s="1"/>
  <c r="AJ50" i="27" l="1"/>
  <c r="AJ51" i="27"/>
  <c r="AN28" i="27"/>
  <c r="AJ49" i="27"/>
  <c r="AN32" i="27"/>
  <c r="AL41" i="27"/>
  <c r="AL42" i="27"/>
  <c r="AG53" i="27"/>
  <c r="AG52" i="27"/>
  <c r="AN29" i="27"/>
  <c r="AM31" i="27"/>
  <c r="AM33" i="27" s="1"/>
  <c r="AK50" i="27" l="1"/>
  <c r="AK51" i="27"/>
  <c r="AO28" i="27"/>
  <c r="AK49" i="27"/>
  <c r="AH52" i="27"/>
  <c r="AH53" i="27"/>
  <c r="AM41" i="27"/>
  <c r="AM42" i="27"/>
  <c r="AO32" i="27"/>
  <c r="AO29" i="27"/>
  <c r="AN31" i="27"/>
  <c r="AN33" i="27" s="1"/>
  <c r="AL51" i="27" l="1"/>
  <c r="AL50" i="27"/>
  <c r="AP28" i="27"/>
  <c r="AL49" i="27"/>
  <c r="AN42" i="27"/>
  <c r="AN41" i="27"/>
  <c r="AI52" i="27"/>
  <c r="AI53" i="27"/>
  <c r="AP32" i="27"/>
  <c r="AP29" i="27"/>
  <c r="AO31" i="27"/>
  <c r="AO33" i="27" s="1"/>
  <c r="AM51" i="27" l="1"/>
  <c r="AM50" i="27"/>
  <c r="AQ28" i="27"/>
  <c r="AM49" i="27"/>
  <c r="AJ52" i="27"/>
  <c r="AJ53" i="27"/>
  <c r="AO42" i="27"/>
  <c r="AO41" i="27"/>
  <c r="AQ32" i="27"/>
  <c r="AQ29" i="27"/>
  <c r="AP31" i="27"/>
  <c r="AP33" i="27" s="1"/>
  <c r="AN50" i="27" l="1"/>
  <c r="AN51" i="27"/>
  <c r="AR28" i="27"/>
  <c r="AN49" i="27"/>
  <c r="AR32" i="27"/>
  <c r="AK52" i="27"/>
  <c r="AK53" i="27"/>
  <c r="AP41" i="27"/>
  <c r="AP42" i="27"/>
  <c r="AR29" i="27"/>
  <c r="AQ31" i="27"/>
  <c r="AQ33" i="27" s="1"/>
  <c r="AO50" i="27" l="1"/>
  <c r="AO51" i="27"/>
  <c r="AS28" i="27"/>
  <c r="AO49" i="27"/>
  <c r="AS32" i="27"/>
  <c r="AQ41" i="27"/>
  <c r="AQ42" i="27"/>
  <c r="AL52" i="27"/>
  <c r="AL53" i="27"/>
  <c r="AS29" i="27"/>
  <c r="AR31" i="27"/>
  <c r="AR33" i="27" s="1"/>
  <c r="AP50" i="27" l="1"/>
  <c r="AP51" i="27"/>
  <c r="AT28" i="27"/>
  <c r="AP49" i="27"/>
  <c r="AM52" i="27"/>
  <c r="AM53" i="27"/>
  <c r="AR41" i="27"/>
  <c r="AR42" i="27"/>
  <c r="AT32" i="27"/>
  <c r="AT29" i="27"/>
  <c r="AS31" i="27"/>
  <c r="AS33" i="27" s="1"/>
  <c r="AQ51" i="27" l="1"/>
  <c r="AQ50" i="27"/>
  <c r="AU28" i="27"/>
  <c r="AQ49" i="27"/>
  <c r="AU32" i="27"/>
  <c r="AN53" i="27"/>
  <c r="AN52" i="27"/>
  <c r="AS42" i="27"/>
  <c r="AS41" i="27"/>
  <c r="AU29" i="27"/>
  <c r="AT31" i="27"/>
  <c r="AT33" i="27" s="1"/>
  <c r="AR51" i="27" l="1"/>
  <c r="AR50" i="27"/>
  <c r="AV28" i="27"/>
  <c r="AR49" i="27"/>
  <c r="AT42" i="27"/>
  <c r="AT41" i="27"/>
  <c r="AO52" i="27"/>
  <c r="AO53" i="27"/>
  <c r="AV32" i="27"/>
  <c r="AV29" i="27"/>
  <c r="AU31" i="27"/>
  <c r="AU33" i="27" s="1"/>
  <c r="AS51" i="27" l="1"/>
  <c r="AS50" i="27"/>
  <c r="AW28" i="27"/>
  <c r="AS49" i="27"/>
  <c r="AP52" i="27"/>
  <c r="AP53" i="27"/>
  <c r="AU42" i="27"/>
  <c r="AU41" i="27"/>
  <c r="AW32" i="27"/>
  <c r="AW29" i="27"/>
  <c r="AV31" i="27"/>
  <c r="AV33" i="27" s="1"/>
  <c r="AT51" i="27" l="1"/>
  <c r="AT50" i="27"/>
  <c r="AX28" i="27"/>
  <c r="AT49" i="27"/>
  <c r="AV41" i="27"/>
  <c r="AV42" i="27"/>
  <c r="AQ53" i="27"/>
  <c r="AQ52" i="27"/>
  <c r="AX32" i="27"/>
  <c r="AX29" i="27"/>
  <c r="AW31" i="27"/>
  <c r="AW33" i="27" s="1"/>
  <c r="AU50" i="27" l="1"/>
  <c r="AU51" i="27"/>
  <c r="AY28" i="27"/>
  <c r="AU49" i="27"/>
  <c r="AW42" i="27"/>
  <c r="AW41" i="27"/>
  <c r="AY32" i="27"/>
  <c r="AR53" i="27"/>
  <c r="AR52" i="27"/>
  <c r="AY29" i="27"/>
  <c r="AX31" i="27"/>
  <c r="AX33" i="27" s="1"/>
  <c r="BB29" i="27" l="1"/>
  <c r="BB28" i="27"/>
  <c r="AV51" i="27"/>
  <c r="AV50" i="27"/>
  <c r="AV49" i="27"/>
  <c r="AX41" i="27"/>
  <c r="AX42" i="27"/>
  <c r="BB32" i="27"/>
  <c r="AS52" i="27"/>
  <c r="AS53" i="27"/>
  <c r="AY31" i="27"/>
  <c r="AY33" i="27" s="1"/>
  <c r="AZ32" i="27" l="1"/>
  <c r="O32" i="484"/>
  <c r="O33" i="484" s="1"/>
  <c r="AZ29" i="27"/>
  <c r="BB31" i="27"/>
  <c r="AZ28" i="27"/>
  <c r="AT53" i="27"/>
  <c r="AT52" i="27"/>
  <c r="AY42" i="27"/>
  <c r="AY41" i="27"/>
  <c r="AZ31" i="27" l="1"/>
  <c r="O31" i="484"/>
  <c r="O34" i="484"/>
  <c r="BB33" i="27"/>
  <c r="AU53" i="27"/>
  <c r="AU52" i="27"/>
  <c r="Q12" i="27"/>
  <c r="Q68" i="27" s="1"/>
  <c r="R12" i="27"/>
  <c r="S12" i="27"/>
  <c r="H11" i="27"/>
  <c r="H67" i="27" s="1"/>
  <c r="C11" i="27"/>
  <c r="H9" i="27"/>
  <c r="I9" i="27" s="1"/>
  <c r="J9" i="27" s="1"/>
  <c r="K9" i="27" s="1"/>
  <c r="L9" i="27" s="1"/>
  <c r="M9" i="27" s="1"/>
  <c r="N9" i="27" s="1"/>
  <c r="O9" i="27" s="1"/>
  <c r="P9" i="27" s="1"/>
  <c r="C9" i="27"/>
  <c r="D9" i="27" s="1"/>
  <c r="E9" i="27" s="1"/>
  <c r="F9" i="27" s="1"/>
  <c r="H8" i="27"/>
  <c r="I8" i="27" s="1"/>
  <c r="C8" i="27"/>
  <c r="D8" i="27" s="1"/>
  <c r="E8" i="27" s="1"/>
  <c r="F8" i="27" s="1"/>
  <c r="H7" i="27"/>
  <c r="G10" i="27"/>
  <c r="G66" i="27" s="1"/>
  <c r="B10" i="27"/>
  <c r="B66" i="27" s="1"/>
  <c r="AZ33" i="27" l="1"/>
  <c r="O35" i="484"/>
  <c r="O40" i="484" s="1"/>
  <c r="AV52" i="27"/>
  <c r="AV53" i="27"/>
  <c r="B12" i="27"/>
  <c r="B68" i="27" s="1"/>
  <c r="D11" i="27"/>
  <c r="C67" i="27"/>
  <c r="H10" i="27"/>
  <c r="G12" i="27"/>
  <c r="G68" i="27" s="1"/>
  <c r="H16" i="27"/>
  <c r="C16" i="27"/>
  <c r="I11" i="27"/>
  <c r="I67" i="27" s="1"/>
  <c r="I7" i="27"/>
  <c r="J8" i="27"/>
  <c r="K8" i="27" s="1"/>
  <c r="L8" i="27" s="1"/>
  <c r="M8" i="27" s="1"/>
  <c r="N8" i="27" s="1"/>
  <c r="O8" i="27" s="1"/>
  <c r="P8" i="27" s="1"/>
  <c r="H66" i="27" l="1"/>
  <c r="E11" i="27"/>
  <c r="D67" i="27"/>
  <c r="H12" i="27"/>
  <c r="I10" i="27"/>
  <c r="J7" i="27"/>
  <c r="J10" i="27" s="1"/>
  <c r="J66" i="27" s="1"/>
  <c r="J11" i="27"/>
  <c r="J67" i="27" s="1"/>
  <c r="H68" i="27" l="1"/>
  <c r="F11" i="27"/>
  <c r="F67" i="27" s="1"/>
  <c r="E67" i="27"/>
  <c r="I12" i="27"/>
  <c r="I66" i="27"/>
  <c r="K11" i="27"/>
  <c r="K7" i="27"/>
  <c r="K10" i="27" s="1"/>
  <c r="K66" i="27" s="1"/>
  <c r="J12" i="27"/>
  <c r="J68" i="27" l="1"/>
  <c r="I68" i="27"/>
  <c r="L11" i="27"/>
  <c r="K67" i="27"/>
  <c r="K12" i="27"/>
  <c r="K68" i="27" s="1"/>
  <c r="L7" i="27"/>
  <c r="L10" i="27" s="1"/>
  <c r="L12" i="27" l="1"/>
  <c r="L68" i="27" s="1"/>
  <c r="L66" i="27"/>
  <c r="M11" i="27"/>
  <c r="L67" i="27"/>
  <c r="M7" i="27"/>
  <c r="M10" i="27" s="1"/>
  <c r="M12" i="27" l="1"/>
  <c r="N11" i="27"/>
  <c r="M67" i="27"/>
  <c r="N7" i="27"/>
  <c r="M68" i="27" l="1"/>
  <c r="M66" i="27"/>
  <c r="O11" i="27"/>
  <c r="N67" i="27"/>
  <c r="N10" i="27"/>
  <c r="O7" i="27"/>
  <c r="P11" i="27" l="1"/>
  <c r="P67" i="27" s="1"/>
  <c r="O67" i="27"/>
  <c r="N12" i="27"/>
  <c r="N68" i="27" s="1"/>
  <c r="N66" i="27"/>
  <c r="O10" i="27"/>
  <c r="P7" i="27"/>
  <c r="P10" i="27" s="1"/>
  <c r="P12" i="27" l="1"/>
  <c r="P68" i="27" s="1"/>
  <c r="P66" i="27"/>
  <c r="O12" i="27"/>
  <c r="O68" i="27" s="1"/>
  <c r="O66" i="27"/>
  <c r="C7" i="27" l="1"/>
  <c r="C10" i="27" s="1"/>
  <c r="C12" i="27" l="1"/>
  <c r="C68" i="27" s="1"/>
  <c r="C66" i="27"/>
  <c r="D7" i="27"/>
  <c r="E7" i="27" s="1"/>
  <c r="E10" i="27" s="1"/>
  <c r="E12" i="27" l="1"/>
  <c r="E68" i="27" s="1"/>
  <c r="E66" i="27"/>
  <c r="D10" i="27"/>
  <c r="F7" i="27"/>
  <c r="F10" i="27" s="1"/>
  <c r="F12" i="27" l="1"/>
  <c r="F68" i="27" s="1"/>
  <c r="F66" i="27"/>
  <c r="D12" i="27"/>
  <c r="D68" i="27" s="1"/>
  <c r="D66" i="27"/>
</calcChain>
</file>

<file path=xl/sharedStrings.xml><?xml version="1.0" encoding="utf-8"?>
<sst xmlns="http://schemas.openxmlformats.org/spreadsheetml/2006/main" count="166" uniqueCount="117">
  <si>
    <t>～5名</t>
  </si>
  <si>
    <t>～30名</t>
  </si>
  <si>
    <t>～40名</t>
  </si>
  <si>
    <t>～50名</t>
  </si>
  <si>
    <t>50名超</t>
  </si>
  <si>
    <t>基本報酬</t>
  </si>
  <si>
    <t>別途見積</t>
  </si>
  <si>
    <t>小計</t>
  </si>
  <si>
    <t>労働･社会</t>
  </si>
  <si>
    <t>給与計算･</t>
  </si>
  <si>
    <t>処遇改善</t>
  </si>
  <si>
    <t>※年末調整費用として、１人3000円（月額250円）を含んだ報酬体系となっている。</t>
    <rPh sb="1" eb="3">
      <t>ネンマツ</t>
    </rPh>
    <rPh sb="3" eb="5">
      <t>チョウセイ</t>
    </rPh>
    <rPh sb="5" eb="7">
      <t>ヒヨウ</t>
    </rPh>
    <rPh sb="11" eb="13">
      <t>ヒトリ</t>
    </rPh>
    <rPh sb="17" eb="18">
      <t>エン</t>
    </rPh>
    <rPh sb="19" eb="21">
      <t>ゲツガク</t>
    </rPh>
    <rPh sb="24" eb="25">
      <t>エン</t>
    </rPh>
    <rPh sb="27" eb="28">
      <t>フク</t>
    </rPh>
    <rPh sb="30" eb="32">
      <t>ホウシュウ</t>
    </rPh>
    <rPh sb="32" eb="34">
      <t>タイケイ</t>
    </rPh>
    <phoneticPr fontId="1"/>
  </si>
  <si>
    <t>合計</t>
    <rPh sb="0" eb="2">
      <t>ゴウケイ</t>
    </rPh>
    <phoneticPr fontId="1"/>
  </si>
  <si>
    <t>以降の単価</t>
    <rPh sb="0" eb="2">
      <t>イコウ</t>
    </rPh>
    <rPh sb="3" eb="5">
      <t>タンカ</t>
    </rPh>
    <phoneticPr fontId="1"/>
  </si>
  <si>
    <t>会計みなし</t>
    <rPh sb="0" eb="2">
      <t>カイケイ</t>
    </rPh>
    <phoneticPr fontId="1"/>
  </si>
  <si>
    <t>合計</t>
    <rPh sb="0" eb="2">
      <t>ゴウケイ</t>
    </rPh>
    <phoneticPr fontId="1"/>
  </si>
  <si>
    <t>増加率</t>
    <rPh sb="0" eb="3">
      <t>ゾウカリツ</t>
    </rPh>
    <phoneticPr fontId="1"/>
  </si>
  <si>
    <t>処遇改善</t>
    <rPh sb="0" eb="4">
      <t>ショグウカイゼン</t>
    </rPh>
    <phoneticPr fontId="1"/>
  </si>
  <si>
    <t>処遇改善加算</t>
    <rPh sb="0" eb="6">
      <t>ショグウカイゼンカサン</t>
    </rPh>
    <phoneticPr fontId="1"/>
  </si>
  <si>
    <t>基本報酬</t>
    <rPh sb="0" eb="4">
      <t>キホンホウシュウ</t>
    </rPh>
    <phoneticPr fontId="1"/>
  </si>
  <si>
    <t>労働・社保</t>
    <rPh sb="0" eb="2">
      <t>ロウドウ</t>
    </rPh>
    <rPh sb="3" eb="5">
      <t>シャホ</t>
    </rPh>
    <phoneticPr fontId="1"/>
  </si>
  <si>
    <t>給与・年調</t>
    <rPh sb="0" eb="2">
      <t>キュウヨ</t>
    </rPh>
    <rPh sb="3" eb="4">
      <t>ネン</t>
    </rPh>
    <phoneticPr fontId="1"/>
  </si>
  <si>
    <t>■1人単価</t>
    <rPh sb="2" eb="5">
      <t>ニンタンカ</t>
    </rPh>
    <phoneticPr fontId="1"/>
  </si>
  <si>
    <t>低減率：</t>
    <rPh sb="0" eb="3">
      <t>テイゲンリツ</t>
    </rPh>
    <phoneticPr fontId="1"/>
  </si>
  <si>
    <t>■基本報酬</t>
    <rPh sb="1" eb="5">
      <t>キホンホウシュウ</t>
    </rPh>
    <phoneticPr fontId="1"/>
  </si>
  <si>
    <t>小計部分</t>
    <rPh sb="0" eb="2">
      <t>ショウケイ</t>
    </rPh>
    <rPh sb="2" eb="4">
      <t>ブブン</t>
    </rPh>
    <phoneticPr fontId="1"/>
  </si>
  <si>
    <t>処遇改善のみ</t>
    <rPh sb="0" eb="4">
      <t>ショグウカイゼン</t>
    </rPh>
    <phoneticPr fontId="1"/>
  </si>
  <si>
    <t>■増加率の結果</t>
    <rPh sb="1" eb="4">
      <t>ゾウカリツ</t>
    </rPh>
    <rPh sb="5" eb="7">
      <t>ケッカ</t>
    </rPh>
    <phoneticPr fontId="1"/>
  </si>
  <si>
    <t>1人単価</t>
    <rPh sb="1" eb="2">
      <t>ニン</t>
    </rPh>
    <rPh sb="2" eb="4">
      <t>タンカ</t>
    </rPh>
    <phoneticPr fontId="1"/>
  </si>
  <si>
    <t>※ここから一定</t>
    <rPh sb="5" eb="7">
      <t>イッテイ</t>
    </rPh>
    <phoneticPr fontId="1"/>
  </si>
  <si>
    <t>■初年度理論値の内訳</t>
    <rPh sb="1" eb="4">
      <t>ショネンド</t>
    </rPh>
    <rPh sb="4" eb="7">
      <t>リロンチ</t>
    </rPh>
    <rPh sb="8" eb="10">
      <t>ウチワケ</t>
    </rPh>
    <phoneticPr fontId="1"/>
  </si>
  <si>
    <t>現状</t>
    <rPh sb="0" eb="2">
      <t>ゲンジョウ</t>
    </rPh>
    <phoneticPr fontId="1"/>
  </si>
  <si>
    <t>改定後</t>
    <rPh sb="0" eb="3">
      <t>カイテイゴ</t>
    </rPh>
    <phoneticPr fontId="1"/>
  </si>
  <si>
    <t>項目</t>
    <rPh sb="0" eb="2">
      <t>コウモク</t>
    </rPh>
    <phoneticPr fontId="1"/>
  </si>
  <si>
    <t>以後単価</t>
    <rPh sb="0" eb="4">
      <t>イゴタンカ</t>
    </rPh>
    <phoneticPr fontId="1"/>
  </si>
  <si>
    <t>←50人を超過する人数を入れる</t>
    <rPh sb="3" eb="4">
      <t>ニン</t>
    </rPh>
    <rPh sb="5" eb="7">
      <t>チョウカ</t>
    </rPh>
    <rPh sb="9" eb="11">
      <t>ニンズウ</t>
    </rPh>
    <rPh sb="12" eb="13">
      <t>イ</t>
    </rPh>
    <phoneticPr fontId="1"/>
  </si>
  <si>
    <t>←全体の人数を入れる</t>
    <rPh sb="1" eb="3">
      <t>ゼンタイ</t>
    </rPh>
    <rPh sb="4" eb="6">
      <t>ニンズウ</t>
    </rPh>
    <rPh sb="7" eb="8">
      <t>イ</t>
    </rPh>
    <phoneticPr fontId="1"/>
  </si>
  <si>
    <t xml:space="preserve">  ※50人を超える人数ではありません</t>
    <rPh sb="5" eb="6">
      <t>ニン</t>
    </rPh>
    <rPh sb="7" eb="8">
      <t>コ</t>
    </rPh>
    <rPh sb="10" eb="12">
      <t>ニンズウ</t>
    </rPh>
    <phoneticPr fontId="1"/>
  </si>
  <si>
    <t>現報酬規程</t>
    <rPh sb="0" eb="1">
      <t>ゲン</t>
    </rPh>
    <rPh sb="1" eb="5">
      <t>ホウシュウキテイ</t>
    </rPh>
    <phoneticPr fontId="1"/>
  </si>
  <si>
    <t>旧報酬規程（2021年8月以前）</t>
    <rPh sb="0" eb="1">
      <t>キュウ</t>
    </rPh>
    <rPh sb="1" eb="5">
      <t>ホウシュウキテイ</t>
    </rPh>
    <rPh sb="10" eb="11">
      <t>ネン</t>
    </rPh>
    <rPh sb="12" eb="13">
      <t>ガツ</t>
    </rPh>
    <rPh sb="13" eb="15">
      <t>イゼン</t>
    </rPh>
    <phoneticPr fontId="1"/>
  </si>
  <si>
    <t>■通常顧問契約の場合</t>
    <rPh sb="1" eb="3">
      <t>ツウジョウ</t>
    </rPh>
    <rPh sb="3" eb="5">
      <t>コモン</t>
    </rPh>
    <rPh sb="5" eb="7">
      <t>ケイヤク</t>
    </rPh>
    <rPh sb="8" eb="10">
      <t>バアイ</t>
    </rPh>
    <phoneticPr fontId="1"/>
  </si>
  <si>
    <t>特定処遇</t>
    <rPh sb="0" eb="4">
      <t>トクテイショグウ</t>
    </rPh>
    <phoneticPr fontId="1"/>
  </si>
  <si>
    <t>処遇のみ</t>
    <rPh sb="0" eb="2">
      <t>ショグウ</t>
    </rPh>
    <phoneticPr fontId="1"/>
  </si>
  <si>
    <t>処遇＆特定処遇</t>
    <rPh sb="0" eb="2">
      <t>ショグウ</t>
    </rPh>
    <rPh sb="3" eb="5">
      <t>トクテイ</t>
    </rPh>
    <rPh sb="5" eb="7">
      <t>ショグウ</t>
    </rPh>
    <phoneticPr fontId="1"/>
  </si>
  <si>
    <t>特定増加掛率</t>
    <rPh sb="0" eb="2">
      <t>トクテイ</t>
    </rPh>
    <rPh sb="2" eb="4">
      <t>ゾウカ</t>
    </rPh>
    <rPh sb="4" eb="6">
      <t>カケリツ</t>
    </rPh>
    <phoneticPr fontId="1"/>
  </si>
  <si>
    <t>基本報酬増加掛率</t>
    <rPh sb="0" eb="4">
      <t>キホンホウシュウ</t>
    </rPh>
    <rPh sb="4" eb="7">
      <t>ゾウカカ</t>
    </rPh>
    <rPh sb="7" eb="8">
      <t>リツ</t>
    </rPh>
    <phoneticPr fontId="1"/>
  </si>
  <si>
    <t>処遇増加掛率</t>
    <rPh sb="0" eb="2">
      <t>ショグウ</t>
    </rPh>
    <rPh sb="2" eb="4">
      <t>ゾウカ</t>
    </rPh>
    <rPh sb="4" eb="5">
      <t>カ</t>
    </rPh>
    <rPh sb="5" eb="6">
      <t>リツ</t>
    </rPh>
    <phoneticPr fontId="1"/>
  </si>
  <si>
    <t>■処遇・特定処遇のみ顧問の場合（単に基本報酬半額とする場合）・・・業務バランスを考えると、高額になりすぎるため使用せず。</t>
    <rPh sb="1" eb="3">
      <t>ショグウ</t>
    </rPh>
    <rPh sb="4" eb="6">
      <t>トクテイ</t>
    </rPh>
    <rPh sb="6" eb="8">
      <t>ショグウ</t>
    </rPh>
    <rPh sb="10" eb="12">
      <t>コモン</t>
    </rPh>
    <rPh sb="13" eb="15">
      <t>バアイ</t>
    </rPh>
    <rPh sb="16" eb="17">
      <t>タン</t>
    </rPh>
    <rPh sb="18" eb="20">
      <t>キホン</t>
    </rPh>
    <rPh sb="20" eb="22">
      <t>ホウシュウ</t>
    </rPh>
    <rPh sb="22" eb="24">
      <t>ハンガク</t>
    </rPh>
    <rPh sb="27" eb="29">
      <t>バアイ</t>
    </rPh>
    <rPh sb="33" eb="35">
      <t>ギョウム</t>
    </rPh>
    <rPh sb="40" eb="41">
      <t>カンガ</t>
    </rPh>
    <rPh sb="45" eb="47">
      <t>コウガク</t>
    </rPh>
    <rPh sb="55" eb="57">
      <t>シヨウ</t>
    </rPh>
    <phoneticPr fontId="1"/>
  </si>
  <si>
    <t>社会保険にも、雇用保険にも加入しない人は何人ですか？</t>
    <rPh sb="0" eb="4">
      <t>シャカイホケン</t>
    </rPh>
    <rPh sb="7" eb="11">
      <t>コヨウホケン</t>
    </rPh>
    <rPh sb="13" eb="15">
      <t>カニュウ</t>
    </rPh>
    <rPh sb="18" eb="19">
      <t>ヒト</t>
    </rPh>
    <rPh sb="20" eb="22">
      <t>ナンニン</t>
    </rPh>
    <phoneticPr fontId="1"/>
  </si>
  <si>
    <t>社会保険に加入せず、雇用保険だけに加入する人は何人ですか？</t>
    <rPh sb="0" eb="4">
      <t>シャカイホケン</t>
    </rPh>
    <rPh sb="5" eb="7">
      <t>カニュウ</t>
    </rPh>
    <rPh sb="10" eb="14">
      <t>コヨウホケン</t>
    </rPh>
    <rPh sb="17" eb="19">
      <t>カニュウ</t>
    </rPh>
    <rPh sb="21" eb="22">
      <t>ヒト</t>
    </rPh>
    <rPh sb="23" eb="25">
      <t>ナンニン</t>
    </rPh>
    <phoneticPr fontId="1"/>
  </si>
  <si>
    <t>顧問報酬算定上の人数は次の通りとなります。</t>
    <rPh sb="0" eb="4">
      <t>コモンホウシュウ</t>
    </rPh>
    <rPh sb="4" eb="7">
      <t>サンテイジョウ</t>
    </rPh>
    <rPh sb="8" eb="10">
      <t>ニンズウ</t>
    </rPh>
    <rPh sb="11" eb="12">
      <t>ツギ</t>
    </rPh>
    <rPh sb="13" eb="14">
      <t>トオ</t>
    </rPh>
    <phoneticPr fontId="1"/>
  </si>
  <si>
    <t>加える</t>
    <rPh sb="0" eb="1">
      <t>クワ</t>
    </rPh>
    <phoneticPr fontId="1"/>
  </si>
  <si>
    <t>加えない</t>
    <rPh sb="0" eb="1">
      <t>クワ</t>
    </rPh>
    <phoneticPr fontId="1"/>
  </si>
  <si>
    <t>黒字の場合の決算報酬</t>
    <rPh sb="0" eb="2">
      <t>クロジ</t>
    </rPh>
    <rPh sb="3" eb="5">
      <t>バアイ</t>
    </rPh>
    <rPh sb="6" eb="10">
      <t>ケッサンホウシュウ</t>
    </rPh>
    <phoneticPr fontId="1"/>
  </si>
  <si>
    <t>赤字の場合の決算報酬</t>
    <rPh sb="0" eb="2">
      <t>アカジ</t>
    </rPh>
    <rPh sb="3" eb="5">
      <t>バアイ</t>
    </rPh>
    <rPh sb="6" eb="10">
      <t>ケッサンホウシュウ</t>
    </rPh>
    <phoneticPr fontId="1"/>
  </si>
  <si>
    <t>特定処遇改善加算</t>
    <rPh sb="0" eb="6">
      <t>トクテイショグウカイゼン</t>
    </rPh>
    <rPh sb="6" eb="8">
      <t>カサン</t>
    </rPh>
    <phoneticPr fontId="1"/>
  </si>
  <si>
    <t>処遇改善加算を新たに取得</t>
    <rPh sb="0" eb="4">
      <t>ショグウカイゼン</t>
    </rPh>
    <rPh sb="4" eb="6">
      <t>カサン</t>
    </rPh>
    <rPh sb="7" eb="8">
      <t>アラ</t>
    </rPh>
    <rPh sb="10" eb="12">
      <t>シュトク</t>
    </rPh>
    <phoneticPr fontId="1"/>
  </si>
  <si>
    <t>特定処遇改善加算を新たに取得</t>
    <rPh sb="0" eb="6">
      <t>トクテイショグウカイゼン</t>
    </rPh>
    <rPh sb="6" eb="8">
      <t>カサン</t>
    </rPh>
    <rPh sb="9" eb="10">
      <t>アラ</t>
    </rPh>
    <rPh sb="12" eb="14">
      <t>シュトク</t>
    </rPh>
    <phoneticPr fontId="1"/>
  </si>
  <si>
    <t>１．御社の従業員規模について（役員・パート従業員など全てを対象にして下さい）</t>
    <rPh sb="2" eb="4">
      <t>オンシャ</t>
    </rPh>
    <rPh sb="5" eb="8">
      <t>ジュウギョウイン</t>
    </rPh>
    <rPh sb="8" eb="10">
      <t>キボ</t>
    </rPh>
    <rPh sb="15" eb="17">
      <t>ヤクイン</t>
    </rPh>
    <rPh sb="21" eb="24">
      <t>ジュウギョウイン</t>
    </rPh>
    <rPh sb="26" eb="27">
      <t>スベ</t>
    </rPh>
    <rPh sb="29" eb="31">
      <t>タイショウ</t>
    </rPh>
    <rPh sb="34" eb="35">
      <t>クダ</t>
    </rPh>
    <phoneticPr fontId="1"/>
  </si>
  <si>
    <t>３．決算報酬</t>
    <rPh sb="2" eb="6">
      <t>ケッサンホウシュウ</t>
    </rPh>
    <phoneticPr fontId="1"/>
  </si>
  <si>
    <t>次の項目にご入力ください。</t>
    <rPh sb="0" eb="1">
      <t>ツギ</t>
    </rPh>
    <rPh sb="2" eb="4">
      <t>コウモク</t>
    </rPh>
    <rPh sb="6" eb="8">
      <t>ニュウリョク</t>
    </rPh>
    <phoneticPr fontId="1"/>
  </si>
  <si>
    <t>諸条件により、これとは異なる金額となる場合がありますので、あくまでも参考価格としてご認識ください。</t>
    <rPh sb="0" eb="3">
      <t>ショジョウケン</t>
    </rPh>
    <rPh sb="11" eb="12">
      <t>コト</t>
    </rPh>
    <rPh sb="14" eb="16">
      <t>キンガク</t>
    </rPh>
    <rPh sb="19" eb="21">
      <t>バアイ</t>
    </rPh>
    <rPh sb="34" eb="38">
      <t>サンコウカカク</t>
    </rPh>
    <rPh sb="42" eb="44">
      <t>ニンシキ</t>
    </rPh>
    <phoneticPr fontId="1"/>
  </si>
  <si>
    <t>はい</t>
    <phoneticPr fontId="1"/>
  </si>
  <si>
    <t>いいえ</t>
    <phoneticPr fontId="1"/>
  </si>
  <si>
    <t>消費税・原則</t>
    <rPh sb="0" eb="3">
      <t>ショウヒゼイ</t>
    </rPh>
    <rPh sb="4" eb="6">
      <t>ゲンソク</t>
    </rPh>
    <phoneticPr fontId="1"/>
  </si>
  <si>
    <t>消費税・簡易</t>
    <rPh sb="0" eb="3">
      <t>ショウヒゼイ</t>
    </rPh>
    <rPh sb="4" eb="6">
      <t>カンイ</t>
    </rPh>
    <phoneticPr fontId="1"/>
  </si>
  <si>
    <t>年商</t>
    <rPh sb="0" eb="2">
      <t>ネンショウ</t>
    </rPh>
    <phoneticPr fontId="1"/>
  </si>
  <si>
    <t>相談報酬（3か月ごと）</t>
    <rPh sb="0" eb="2">
      <t>ソウダン</t>
    </rPh>
    <rPh sb="2" eb="4">
      <t>ホウシュウ</t>
    </rPh>
    <rPh sb="7" eb="8">
      <t>ゲツ</t>
    </rPh>
    <phoneticPr fontId="1"/>
  </si>
  <si>
    <t>別途見積</t>
    <rPh sb="0" eb="4">
      <t>ベットミツ</t>
    </rPh>
    <phoneticPr fontId="1"/>
  </si>
  <si>
    <t>会計データチェック</t>
    <rPh sb="0" eb="2">
      <t>カイケイ</t>
    </rPh>
    <phoneticPr fontId="1"/>
  </si>
  <si>
    <t>合計</t>
    <rPh sb="0" eb="2">
      <t>ゴウケイ</t>
    </rPh>
    <phoneticPr fontId="1"/>
  </si>
  <si>
    <t>１．月次報酬（ＡＢどちらかです）</t>
    <rPh sb="2" eb="6">
      <t>ゲツジホウシュウ</t>
    </rPh>
    <phoneticPr fontId="1"/>
  </si>
  <si>
    <r>
      <t>１カ月当たり平均仕訳数は何件ですか？　</t>
    </r>
    <r>
      <rPr>
        <sz val="9"/>
        <color theme="1"/>
        <rFont val="ＭＳ Ｐゴシック"/>
        <family val="3"/>
        <charset val="128"/>
        <scheme val="minor"/>
      </rPr>
      <t>（会計ソフトでご確認下さい）</t>
    </r>
    <rPh sb="2" eb="4">
      <t>ゲツア</t>
    </rPh>
    <rPh sb="6" eb="11">
      <t>ヘイキンシワケスウ</t>
    </rPh>
    <rPh sb="12" eb="14">
      <t>ナンケン</t>
    </rPh>
    <rPh sb="20" eb="22">
      <t>カイケイ</t>
    </rPh>
    <rPh sb="27" eb="29">
      <t>カクニン</t>
    </rPh>
    <rPh sb="29" eb="30">
      <t>クダ</t>
    </rPh>
    <phoneticPr fontId="1"/>
  </si>
  <si>
    <t>社会保険に加入する人は何人ですか？</t>
    <rPh sb="0" eb="4">
      <t>シャカイホケン</t>
    </rPh>
    <rPh sb="5" eb="7">
      <t>カニュウ</t>
    </rPh>
    <rPh sb="9" eb="10">
      <t>ヒト</t>
    </rPh>
    <rPh sb="11" eb="12">
      <t>ナン</t>
    </rPh>
    <rPh sb="12" eb="13">
      <t>ニン</t>
    </rPh>
    <phoneticPr fontId="1"/>
  </si>
  <si>
    <t>ベースアップ等支援加算</t>
    <rPh sb="6" eb="7">
      <t>ナド</t>
    </rPh>
    <rPh sb="7" eb="9">
      <t>シエン</t>
    </rPh>
    <rPh sb="9" eb="11">
      <t>カサン</t>
    </rPh>
    <phoneticPr fontId="1"/>
  </si>
  <si>
    <t>ベースアップ等支援加算を新たに取得</t>
    <rPh sb="6" eb="7">
      <t>ナド</t>
    </rPh>
    <rPh sb="7" eb="9">
      <t>シエン</t>
    </rPh>
    <rPh sb="9" eb="11">
      <t>カサン</t>
    </rPh>
    <rPh sb="12" eb="13">
      <t>アラ</t>
    </rPh>
    <rPh sb="15" eb="17">
      <t>シュトク</t>
    </rPh>
    <phoneticPr fontId="1"/>
  </si>
  <si>
    <t>直近年度の売上高は１億円以下ですか？</t>
    <rPh sb="0" eb="4">
      <t>チョッキンネンド</t>
    </rPh>
    <rPh sb="5" eb="8">
      <t>ウリアゲダカ</t>
    </rPh>
    <rPh sb="10" eb="12">
      <t>オクエン</t>
    </rPh>
    <rPh sb="12" eb="14">
      <t>イカ</t>
    </rPh>
    <phoneticPr fontId="1"/>
  </si>
  <si>
    <t>社労士</t>
    <rPh sb="0" eb="3">
      <t>シャロウシ</t>
    </rPh>
    <phoneticPr fontId="1"/>
  </si>
  <si>
    <t>労務相談･労働社保手続･給与計算･年末調整</t>
    <rPh sb="0" eb="4">
      <t>ロウムソウダン</t>
    </rPh>
    <rPh sb="5" eb="9">
      <t>ロウドウシャホ</t>
    </rPh>
    <rPh sb="9" eb="11">
      <t>テツヅ</t>
    </rPh>
    <rPh sb="12" eb="16">
      <t>キュウヨケイサン</t>
    </rPh>
    <rPh sb="17" eb="21">
      <t>ネンマツチョウセイ</t>
    </rPh>
    <phoneticPr fontId="1"/>
  </si>
  <si>
    <t>オプション</t>
    <phoneticPr fontId="1"/>
  </si>
  <si>
    <t>基本契約</t>
    <rPh sb="0" eb="2">
      <t>キホン</t>
    </rPh>
    <rPh sb="2" eb="4">
      <t>ケイヤク</t>
    </rPh>
    <phoneticPr fontId="1"/>
  </si>
  <si>
    <t>処遇改善加算（計画届･実績報告･就業規則･余剰額管理）</t>
    <rPh sb="0" eb="6">
      <t>ショグウカイゼンカサン</t>
    </rPh>
    <rPh sb="7" eb="10">
      <t>ケイカクトドケ</t>
    </rPh>
    <rPh sb="11" eb="15">
      <t>ジッセキホウコク</t>
    </rPh>
    <rPh sb="16" eb="20">
      <t>シュウギョウキソク</t>
    </rPh>
    <rPh sb="21" eb="23">
      <t>ヨジョウ</t>
    </rPh>
    <rPh sb="23" eb="24">
      <t>ガク</t>
    </rPh>
    <rPh sb="24" eb="26">
      <t>カンリ</t>
    </rPh>
    <phoneticPr fontId="1"/>
  </si>
  <si>
    <t>税理士</t>
    <rPh sb="0" eb="3">
      <t>ゼイリシ</t>
    </rPh>
    <phoneticPr fontId="1"/>
  </si>
  <si>
    <t>基本契約</t>
    <rPh sb="0" eb="4">
      <t>キホンケイヤク</t>
    </rPh>
    <phoneticPr fontId="1"/>
  </si>
  <si>
    <t>オンライン対策面談 回数追加 (年２回→４回に）</t>
    <rPh sb="5" eb="7">
      <t>タイサク</t>
    </rPh>
    <rPh sb="7" eb="9">
      <t>メンダン</t>
    </rPh>
    <rPh sb="10" eb="14">
      <t>カイスウツイカ</t>
    </rPh>
    <rPh sb="16" eb="17">
      <t>ネン</t>
    </rPh>
    <rPh sb="18" eb="19">
      <t>カイ</t>
    </rPh>
    <rPh sb="21" eb="22">
      <t>カイ</t>
    </rPh>
    <phoneticPr fontId="1"/>
  </si>
  <si>
    <t>会計入力代行 （クラウド会計の導入が困難な場合）</t>
    <rPh sb="0" eb="6">
      <t>カイケイニュウリョクダイコウ</t>
    </rPh>
    <rPh sb="12" eb="14">
      <t>カイケイ</t>
    </rPh>
    <rPh sb="15" eb="17">
      <t>ドウニュウ</t>
    </rPh>
    <rPh sb="18" eb="20">
      <t>コンナン</t>
    </rPh>
    <rPh sb="21" eb="23">
      <t>バアイ</t>
    </rPh>
    <phoneticPr fontId="1"/>
  </si>
  <si>
    <t>クラウド会計ソフトを導入し自社で出入金の入力を行いますか？</t>
    <rPh sb="4" eb="6">
      <t>カイケイ</t>
    </rPh>
    <rPh sb="10" eb="12">
      <t>ドウニュウ</t>
    </rPh>
    <rPh sb="13" eb="15">
      <t>ジシャ</t>
    </rPh>
    <rPh sb="16" eb="19">
      <t>シュツニュウキン</t>
    </rPh>
    <rPh sb="20" eb="22">
      <t>ニュウリョク</t>
    </rPh>
    <rPh sb="23" eb="24">
      <t>オコナ</t>
    </rPh>
    <phoneticPr fontId="1"/>
  </si>
  <si>
    <t>税理士によるオンライン面談回数を年４回に増やしますか？（ベースは年２回）</t>
    <rPh sb="0" eb="3">
      <t>ゼイリシ</t>
    </rPh>
    <rPh sb="11" eb="13">
      <t>メンダン</t>
    </rPh>
    <rPh sb="13" eb="15">
      <t>カイスウ</t>
    </rPh>
    <rPh sb="16" eb="17">
      <t>ネン</t>
    </rPh>
    <rPh sb="18" eb="19">
      <t>カイ</t>
    </rPh>
    <rPh sb="20" eb="21">
      <t>フ</t>
    </rPh>
    <rPh sb="32" eb="33">
      <t>ネン</t>
    </rPh>
    <rPh sb="34" eb="35">
      <t>カイ</t>
    </rPh>
    <phoneticPr fontId="1"/>
  </si>
  <si>
    <t>基本契約</t>
    <rPh sb="0" eb="4">
      <t>キホンケイヤク</t>
    </rPh>
    <phoneticPr fontId="1"/>
  </si>
  <si>
    <t>Ａ　通常版</t>
    <rPh sb="2" eb="5">
      <t>ツウジョウバン</t>
    </rPh>
    <phoneticPr fontId="1"/>
  </si>
  <si>
    <t>Ｂ　社労士契約－処遇改善加算限定版</t>
    <rPh sb="2" eb="7">
      <t>シャロウシケイヤク</t>
    </rPh>
    <rPh sb="8" eb="14">
      <t>ショグウカイゼンカサン</t>
    </rPh>
    <rPh sb="14" eb="16">
      <t>ゲンテイ</t>
    </rPh>
    <rPh sb="16" eb="17">
      <t>バン</t>
    </rPh>
    <phoneticPr fontId="1"/>
  </si>
  <si>
    <t>指定権者（管轄の行政庁）の数はいくつですか？</t>
    <rPh sb="0" eb="2">
      <t>シテイ</t>
    </rPh>
    <rPh sb="2" eb="3">
      <t>ケン</t>
    </rPh>
    <rPh sb="3" eb="4">
      <t>シャ</t>
    </rPh>
    <rPh sb="5" eb="7">
      <t>カンカツ</t>
    </rPh>
    <rPh sb="8" eb="11">
      <t>ギョウセイチョウ</t>
    </rPh>
    <rPh sb="13" eb="14">
      <t>カズ</t>
    </rPh>
    <phoneticPr fontId="1"/>
  </si>
  <si>
    <t>提出先増加報酬（2件目以降）</t>
    <rPh sb="0" eb="3">
      <t>テイシュツサキ</t>
    </rPh>
    <rPh sb="3" eb="5">
      <t>ゾウカ</t>
    </rPh>
    <rPh sb="5" eb="7">
      <t>ホウシュウ</t>
    </rPh>
    <rPh sb="9" eb="10">
      <t>ケン</t>
    </rPh>
    <rPh sb="10" eb="11">
      <t>メ</t>
    </rPh>
    <rPh sb="11" eb="13">
      <t>イコウ</t>
    </rPh>
    <phoneticPr fontId="1"/>
  </si>
  <si>
    <r>
      <t>お見積書</t>
    </r>
    <r>
      <rPr>
        <sz val="12"/>
        <color theme="1"/>
        <rFont val="ＭＳ Ｐゴシック"/>
        <family val="3"/>
        <charset val="128"/>
        <scheme val="minor"/>
      </rPr>
      <t xml:space="preserve"> （税別）</t>
    </r>
    <rPh sb="3" eb="4">
      <t>ショ</t>
    </rPh>
    <rPh sb="6" eb="8">
      <t>ゼイベツ</t>
    </rPh>
    <phoneticPr fontId="1"/>
  </si>
  <si>
    <t>２．加算取得時一時報酬</t>
    <rPh sb="2" eb="4">
      <t>カサン</t>
    </rPh>
    <rPh sb="4" eb="6">
      <t>シュトク</t>
    </rPh>
    <rPh sb="6" eb="7">
      <t>ジ</t>
    </rPh>
    <rPh sb="7" eb="9">
      <t>イチジ</t>
    </rPh>
    <rPh sb="9" eb="11">
      <t>ホウシュウ</t>
    </rPh>
    <phoneticPr fontId="1"/>
  </si>
  <si>
    <t>税務相談・月次会計･年２回オンライン対策面談</t>
    <rPh sb="0" eb="4">
      <t>ゼイムソウダン</t>
    </rPh>
    <rPh sb="5" eb="9">
      <t>ゲツジカイケイ</t>
    </rPh>
    <rPh sb="10" eb="11">
      <t>ネン</t>
    </rPh>
    <rPh sb="12" eb="13">
      <t>カイ</t>
    </rPh>
    <rPh sb="18" eb="22">
      <t>タイサクメンダン</t>
    </rPh>
    <phoneticPr fontId="1"/>
  </si>
  <si>
    <t>税務相談・月次会計･年２回オンライン対策面談</t>
    <rPh sb="0" eb="4">
      <t>ゼイムソウダン</t>
    </rPh>
    <rPh sb="5" eb="9">
      <t>ゲツジカイケイ</t>
    </rPh>
    <phoneticPr fontId="1"/>
  </si>
  <si>
    <t>処遇改善加算を依頼対象としますか？</t>
    <rPh sb="0" eb="2">
      <t>ショグウ</t>
    </rPh>
    <rPh sb="2" eb="4">
      <t>カイゼン</t>
    </rPh>
    <rPh sb="4" eb="6">
      <t>カサン</t>
    </rPh>
    <rPh sb="7" eb="11">
      <t>イライタイショウ</t>
    </rPh>
    <phoneticPr fontId="1"/>
  </si>
  <si>
    <t>特定処遇改善加算を依頼対象としますか？</t>
    <rPh sb="0" eb="2">
      <t>トクテイ</t>
    </rPh>
    <rPh sb="2" eb="4">
      <t>ショグウ</t>
    </rPh>
    <rPh sb="4" eb="6">
      <t>カイゼン</t>
    </rPh>
    <rPh sb="6" eb="8">
      <t>カサン</t>
    </rPh>
    <rPh sb="9" eb="13">
      <t>イライタイショウ</t>
    </rPh>
    <phoneticPr fontId="1"/>
  </si>
  <si>
    <t>ベースアップ等支援加算を依頼対象としますか？</t>
    <rPh sb="6" eb="7">
      <t>ナド</t>
    </rPh>
    <rPh sb="7" eb="9">
      <t>シエン</t>
    </rPh>
    <rPh sb="9" eb="11">
      <t>カサン</t>
    </rPh>
    <rPh sb="12" eb="16">
      <t>イライタイショウ</t>
    </rPh>
    <phoneticPr fontId="1"/>
  </si>
  <si>
    <t>処遇改善加算を既に取得していますか？</t>
    <rPh sb="0" eb="2">
      <t>ショグウ</t>
    </rPh>
    <rPh sb="2" eb="4">
      <t>カイゼン</t>
    </rPh>
    <rPh sb="4" eb="6">
      <t>カサン</t>
    </rPh>
    <rPh sb="7" eb="8">
      <t>スデ</t>
    </rPh>
    <rPh sb="9" eb="11">
      <t>シュトク</t>
    </rPh>
    <phoneticPr fontId="1"/>
  </si>
  <si>
    <t>特定処遇改善加算を既に取得していますか？</t>
    <rPh sb="0" eb="2">
      <t>トクテイ</t>
    </rPh>
    <rPh sb="2" eb="4">
      <t>ショグウ</t>
    </rPh>
    <rPh sb="4" eb="6">
      <t>カイゼン</t>
    </rPh>
    <rPh sb="6" eb="8">
      <t>カサン</t>
    </rPh>
    <rPh sb="11" eb="13">
      <t>シュトク</t>
    </rPh>
    <phoneticPr fontId="1"/>
  </si>
  <si>
    <t>ベースアップ等支援加算を既に取得していますか？</t>
    <rPh sb="6" eb="7">
      <t>ナド</t>
    </rPh>
    <rPh sb="7" eb="9">
      <t>シエン</t>
    </rPh>
    <rPh sb="9" eb="11">
      <t>カサン</t>
    </rPh>
    <rPh sb="14" eb="16">
      <t>シュトク</t>
    </rPh>
    <phoneticPr fontId="1"/>
  </si>
  <si>
    <r>
      <t>←　処遇改善加算をご依頼の場合で</t>
    </r>
    <r>
      <rPr>
        <b/>
        <sz val="11"/>
        <color rgb="FFFF0000"/>
        <rFont val="ＭＳ Ｐゴシック"/>
        <family val="3"/>
        <charset val="128"/>
        <scheme val="minor"/>
      </rPr>
      <t>特定処遇改善加算を既に取得</t>
    </r>
    <r>
      <rPr>
        <sz val="11"/>
        <color theme="1"/>
        <rFont val="ＭＳ Ｐゴシック"/>
        <family val="2"/>
        <charset val="128"/>
        <scheme val="minor"/>
      </rPr>
      <t>している場合、必ず 「はい」としてください。</t>
    </r>
    <rPh sb="2" eb="8">
      <t>ショグウカイゼンカサン</t>
    </rPh>
    <rPh sb="10" eb="12">
      <t>イライ</t>
    </rPh>
    <rPh sb="13" eb="15">
      <t>バアイ</t>
    </rPh>
    <rPh sb="16" eb="24">
      <t>トクテイショグウカイゼンカサン</t>
    </rPh>
    <rPh sb="25" eb="26">
      <t>スデ</t>
    </rPh>
    <rPh sb="27" eb="29">
      <t>シュトク</t>
    </rPh>
    <rPh sb="33" eb="35">
      <t>バアイ</t>
    </rPh>
    <rPh sb="36" eb="37">
      <t>カナラ</t>
    </rPh>
    <phoneticPr fontId="1"/>
  </si>
  <si>
    <r>
      <t>←　処遇改善加算をご依頼の場合で</t>
    </r>
    <r>
      <rPr>
        <b/>
        <sz val="11"/>
        <color rgb="FFFF0000"/>
        <rFont val="ＭＳ Ｐゴシック"/>
        <family val="3"/>
        <charset val="128"/>
        <scheme val="minor"/>
      </rPr>
      <t>ベースアップ等支援加算を既に取得</t>
    </r>
    <r>
      <rPr>
        <sz val="11"/>
        <color theme="1"/>
        <rFont val="ＭＳ Ｐゴシック"/>
        <family val="2"/>
        <charset val="128"/>
        <scheme val="minor"/>
      </rPr>
      <t>している場合、必ず 「はい」としてください。</t>
    </r>
    <rPh sb="2" eb="8">
      <t>ショグウカイゼンカサン</t>
    </rPh>
    <rPh sb="10" eb="12">
      <t>イライ</t>
    </rPh>
    <rPh sb="13" eb="15">
      <t>バアイ</t>
    </rPh>
    <rPh sb="22" eb="23">
      <t>ナド</t>
    </rPh>
    <rPh sb="23" eb="27">
      <t>シエンカサン</t>
    </rPh>
    <rPh sb="28" eb="29">
      <t>スデ</t>
    </rPh>
    <rPh sb="30" eb="32">
      <t>シュトク</t>
    </rPh>
    <rPh sb="36" eb="38">
      <t>バアイ</t>
    </rPh>
    <rPh sb="39" eb="40">
      <t>カナラ</t>
    </rPh>
    <phoneticPr fontId="1"/>
  </si>
  <si>
    <t>３．処遇改善加算、特定処遇改善加算、ベースアップ等支援加算について</t>
    <rPh sb="2" eb="6">
      <t>ショグウカイゼン</t>
    </rPh>
    <rPh sb="6" eb="8">
      <t>カサン</t>
    </rPh>
    <rPh sb="9" eb="17">
      <t>トクテイショグウカイゼンカサン</t>
    </rPh>
    <rPh sb="24" eb="25">
      <t>ナド</t>
    </rPh>
    <rPh sb="25" eb="29">
      <t>シエンカサン</t>
    </rPh>
    <phoneticPr fontId="1"/>
  </si>
  <si>
    <t>２．会計について</t>
    <rPh sb="2" eb="4">
      <t>カイケイ</t>
    </rPh>
    <phoneticPr fontId="1"/>
  </si>
  <si>
    <t>小計</t>
    <rPh sb="0" eb="2">
      <t>ショウケイ</t>
    </rPh>
    <phoneticPr fontId="1"/>
  </si>
  <si>
    <t>消費税
申告義務が
ある場合</t>
    <rPh sb="0" eb="3">
      <t>ショウヒゼイ</t>
    </rPh>
    <rPh sb="4" eb="8">
      <t>シンコクギム</t>
    </rPh>
    <rPh sb="12" eb="14">
      <t>バアイ</t>
    </rPh>
    <phoneticPr fontId="1"/>
  </si>
  <si>
    <t>原則課税の場合</t>
    <rPh sb="0" eb="4">
      <t>ゲンソクカゼイ</t>
    </rPh>
    <rPh sb="5" eb="7">
      <t>バアイ</t>
    </rPh>
    <phoneticPr fontId="1"/>
  </si>
  <si>
    <t>簡易課税の場合</t>
    <rPh sb="0" eb="4">
      <t>カンイカゼイ</t>
    </rPh>
    <rPh sb="5" eb="7">
      <t>バアイ</t>
    </rPh>
    <phoneticPr fontId="1"/>
  </si>
  <si>
    <t>決算・
法人税申告</t>
    <rPh sb="0" eb="2">
      <t>ケッサン</t>
    </rPh>
    <rPh sb="4" eb="7">
      <t>ホウジンゼイ</t>
    </rPh>
    <rPh sb="7" eb="9">
      <t>シンコク</t>
    </rPh>
    <phoneticPr fontId="1"/>
  </si>
  <si>
    <t>黒字決算の場合</t>
    <rPh sb="0" eb="4">
      <t>クロジケッサン</t>
    </rPh>
    <rPh sb="5" eb="7">
      <t>バアイ</t>
    </rPh>
    <phoneticPr fontId="1"/>
  </si>
  <si>
    <t>赤字決算の場合</t>
    <rPh sb="0" eb="4">
      <t>アカジケッサン</t>
    </rPh>
    <rPh sb="5" eb="7">
      <t>バアイ</t>
    </rPh>
    <phoneticPr fontId="1"/>
  </si>
  <si>
    <t>いいえ（委託したい）</t>
    <rPh sb="4" eb="6">
      <t>イタク</t>
    </rPh>
    <phoneticPr fontId="1"/>
  </si>
  <si>
    <t>のセルにご入力（ご選択）をお願い致します。</t>
    <rPh sb="5" eb="7">
      <t>ニュウリョク</t>
    </rPh>
    <rPh sb="9" eb="11">
      <t>センタク</t>
    </rPh>
    <rPh sb="14" eb="15">
      <t>ネガ</t>
    </rPh>
    <rPh sb="16" eb="17">
      <t>イタ</t>
    </rPh>
    <phoneticPr fontId="1"/>
  </si>
  <si>
    <t>ver.2024.01.25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</si>
</sst>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_ "/>
    <numFmt numFmtId="179" formatCode="0.0%"/>
    <numFmt numFmtId="180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36"/>
      <color theme="0"/>
      <name val="HGS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24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rgb="FFF2F2F2"/>
      </patternFill>
    </fill>
    <fill>
      <patternFill patternType="solid">
        <fgColor rgb="FFFFFF00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>
      <alignment vertical="center"/>
    </xf>
    <xf numFmtId="3" fontId="5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>
      <alignment vertical="center"/>
    </xf>
    <xf numFmtId="9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9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vertical="center" shrinkToFit="1"/>
    </xf>
    <xf numFmtId="9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9" fontId="3" fillId="0" borderId="1" xfId="0" applyNumberFormat="1" applyFont="1" applyBorder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4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6" fillId="7" borderId="1" xfId="0" applyFont="1" applyFill="1" applyBorder="1" applyAlignment="1">
      <alignment horizontal="center" vertical="center"/>
    </xf>
    <xf numFmtId="177" fontId="2" fillId="7" borderId="1" xfId="0" applyNumberFormat="1" applyFont="1" applyFill="1" applyBorder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9" fontId="2" fillId="0" borderId="0" xfId="0" applyNumberFormat="1" applyFont="1">
      <alignment vertical="center"/>
    </xf>
    <xf numFmtId="0" fontId="2" fillId="7" borderId="0" xfId="0" applyFont="1" applyFill="1">
      <alignment vertical="center"/>
    </xf>
    <xf numFmtId="3" fontId="2" fillId="7" borderId="0" xfId="0" applyNumberFormat="1" applyFont="1" applyFill="1">
      <alignment vertical="center"/>
    </xf>
    <xf numFmtId="0" fontId="2" fillId="7" borderId="0" xfId="0" applyFont="1" applyFill="1" applyAlignment="1">
      <alignment vertical="center" shrinkToFit="1"/>
    </xf>
    <xf numFmtId="176" fontId="2" fillId="7" borderId="0" xfId="0" applyNumberFormat="1" applyFont="1" applyFill="1">
      <alignment vertical="center"/>
    </xf>
    <xf numFmtId="179" fontId="2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7" fillId="0" borderId="0" xfId="0" applyNumberFormat="1" applyFont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9" borderId="0" xfId="0" applyFill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180" fontId="0" fillId="0" borderId="1" xfId="1" applyNumberFormat="1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5" fillId="9" borderId="0" xfId="0" applyFont="1" applyFill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 shrinkToFit="1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77" fontId="0" fillId="0" borderId="4" xfId="0" applyNumberFormat="1" applyBorder="1" applyAlignment="1">
      <alignment horizontal="center" vertical="center" shrinkToFit="1"/>
    </xf>
    <xf numFmtId="0" fontId="0" fillId="8" borderId="7" xfId="0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0" fillId="8" borderId="4" xfId="0" applyFill="1" applyBorder="1" applyAlignment="1" applyProtection="1">
      <alignment horizontal="center" vertical="center"/>
      <protection locked="0"/>
    </xf>
    <xf numFmtId="176" fontId="0" fillId="8" borderId="1" xfId="0" applyNumberFormat="1" applyFill="1" applyBorder="1" applyAlignment="1" applyProtection="1">
      <alignment horizontal="center" vertical="center"/>
      <protection locked="0"/>
    </xf>
    <xf numFmtId="177" fontId="0" fillId="8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8" fontId="0" fillId="8" borderId="1" xfId="0" applyNumberFormat="1" applyFill="1" applyBorder="1" applyAlignment="1" applyProtection="1">
      <alignment horizontal="center" vertical="center"/>
      <protection locked="0"/>
    </xf>
    <xf numFmtId="178" fontId="0" fillId="8" borderId="7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6" borderId="0" xfId="0" applyFont="1" applyFill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1"/>
      <color rgb="FF99FF99"/>
      <color rgb="FF66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3"/>
  <sheetViews>
    <sheetView showGridLines="0" tabSelected="1" zoomScaleNormal="100" zoomScaleSheetLayoutView="90" workbookViewId="0">
      <selection activeCell="V8" sqref="V8"/>
    </sheetView>
  </sheetViews>
  <sheetFormatPr defaultRowHeight="13.5" x14ac:dyDescent="0.15"/>
  <cols>
    <col min="1" max="1" width="3.125" customWidth="1"/>
    <col min="2" max="16" width="5.875" customWidth="1"/>
    <col min="17" max="17" width="2.5" customWidth="1"/>
  </cols>
  <sheetData>
    <row r="1" spans="2:19" ht="39.950000000000003" customHeight="1" x14ac:dyDescent="0.15">
      <c r="B1" s="137" t="s">
        <v>60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9" ht="20.100000000000001" customHeight="1" x14ac:dyDescent="0.15">
      <c r="E2" s="141"/>
      <c r="F2" s="142"/>
      <c r="G2" s="143" t="s">
        <v>115</v>
      </c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2:19" ht="20.100000000000001" customHeight="1" x14ac:dyDescent="0.15"/>
    <row r="4" spans="2:19" ht="20.100000000000001" customHeight="1" x14ac:dyDescent="0.15">
      <c r="B4" s="89" t="s">
        <v>58</v>
      </c>
    </row>
    <row r="5" spans="2:19" ht="20.100000000000001" customHeight="1" x14ac:dyDescent="0.15">
      <c r="B5" s="124" t="s">
        <v>73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38"/>
      <c r="O5" s="138"/>
      <c r="P5" s="138"/>
    </row>
    <row r="6" spans="2:19" ht="20.100000000000001" customHeight="1" x14ac:dyDescent="0.15">
      <c r="B6" s="124" t="s">
        <v>49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38"/>
      <c r="O6" s="138"/>
      <c r="P6" s="138"/>
    </row>
    <row r="7" spans="2:19" ht="20.100000000000001" customHeight="1" thickBot="1" x14ac:dyDescent="0.2">
      <c r="B7" s="125" t="s">
        <v>48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39"/>
      <c r="O7" s="139"/>
      <c r="P7" s="139"/>
    </row>
    <row r="8" spans="2:19" ht="20.100000000000001" customHeight="1" thickTop="1" x14ac:dyDescent="0.15">
      <c r="B8" s="116" t="s">
        <v>50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40">
        <f>ROUNDDOWN(N5+N6/2+N7/3,0)</f>
        <v>0</v>
      </c>
      <c r="O8" s="140"/>
      <c r="P8" s="140"/>
    </row>
    <row r="9" spans="2:19" ht="20.100000000000001" customHeight="1" x14ac:dyDescent="0.15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2:19" ht="20.100000000000001" customHeight="1" x14ac:dyDescent="0.15">
      <c r="B10" s="90" t="s">
        <v>106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2:19" ht="20.100000000000001" customHeight="1" x14ac:dyDescent="0.15">
      <c r="B11" s="124" t="s">
        <v>76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32"/>
      <c r="O11" s="132"/>
      <c r="P11" s="132"/>
    </row>
    <row r="12" spans="2:19" ht="20.100000000000001" customHeight="1" x14ac:dyDescent="0.15">
      <c r="B12" s="124" t="s">
        <v>72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31"/>
      <c r="O12" s="131"/>
      <c r="P12" s="131"/>
    </row>
    <row r="13" spans="2:19" ht="20.100000000000001" customHeight="1" x14ac:dyDescent="0.15">
      <c r="B13" s="124" t="s">
        <v>86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31"/>
      <c r="O13" s="131"/>
      <c r="P13" s="131"/>
    </row>
    <row r="14" spans="2:19" ht="20.100000000000001" customHeight="1" x14ac:dyDescent="0.15">
      <c r="B14" s="124" t="s">
        <v>87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31"/>
      <c r="O14" s="131"/>
      <c r="P14" s="131"/>
    </row>
    <row r="15" spans="2:19" ht="20.100000000000001" customHeight="1" x14ac:dyDescent="0.15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spans="2:19" ht="20.100000000000001" customHeight="1" x14ac:dyDescent="0.15">
      <c r="B16" s="90" t="s">
        <v>105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21" ht="20.100000000000001" customHeight="1" x14ac:dyDescent="0.15">
      <c r="B17" s="124" t="s">
        <v>100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3"/>
      <c r="O17" s="123"/>
      <c r="P17" s="123"/>
    </row>
    <row r="18" spans="1:21" ht="20.100000000000001" customHeight="1" x14ac:dyDescent="0.15">
      <c r="B18" s="124" t="s">
        <v>101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3"/>
      <c r="O18" s="123"/>
      <c r="P18" s="123"/>
    </row>
    <row r="19" spans="1:21" ht="20.100000000000001" customHeight="1" thickBot="1" x14ac:dyDescent="0.2">
      <c r="B19" s="125" t="s">
        <v>102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7"/>
      <c r="O19" s="127"/>
      <c r="P19" s="127"/>
    </row>
    <row r="20" spans="1:21" ht="20.100000000000001" customHeight="1" thickTop="1" x14ac:dyDescent="0.15">
      <c r="B20" s="116" t="s">
        <v>97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30"/>
      <c r="O20" s="130"/>
      <c r="P20" s="130"/>
    </row>
    <row r="21" spans="1:21" ht="20.100000000000001" customHeight="1" x14ac:dyDescent="0.15">
      <c r="B21" s="124" t="s">
        <v>98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3"/>
      <c r="O21" s="123"/>
      <c r="P21" s="123"/>
      <c r="R21" t="s">
        <v>103</v>
      </c>
    </row>
    <row r="22" spans="1:21" ht="20.100000000000001" customHeight="1" x14ac:dyDescent="0.15">
      <c r="B22" s="124" t="s">
        <v>99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3"/>
      <c r="O22" s="123"/>
      <c r="P22" s="123"/>
      <c r="R22" t="s">
        <v>104</v>
      </c>
    </row>
    <row r="23" spans="1:21" ht="20.100000000000001" customHeight="1" x14ac:dyDescent="0.15">
      <c r="B23" s="124" t="s">
        <v>91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3"/>
      <c r="O23" s="123"/>
      <c r="P23" s="123"/>
    </row>
    <row r="24" spans="1:21" ht="20.100000000000001" customHeight="1" x14ac:dyDescent="0.15"/>
    <row r="25" spans="1:21" ht="12" customHeight="1" x14ac:dyDescent="0.1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3"/>
    </row>
    <row r="26" spans="1:21" ht="39.950000000000003" customHeight="1" x14ac:dyDescent="0.15">
      <c r="A26" s="94"/>
      <c r="B26" s="137" t="s">
        <v>93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95"/>
    </row>
    <row r="27" spans="1:21" ht="21.95" customHeight="1" x14ac:dyDescent="0.15">
      <c r="A27" s="94"/>
      <c r="B27" s="145"/>
      <c r="C27" s="145"/>
      <c r="D27" s="145"/>
      <c r="E27" s="145"/>
      <c r="F27" s="145"/>
      <c r="Q27" s="95"/>
    </row>
    <row r="28" spans="1:21" ht="21.95" customHeight="1" x14ac:dyDescent="0.15">
      <c r="A28" s="94"/>
      <c r="Q28" s="95"/>
    </row>
    <row r="29" spans="1:21" ht="21.95" customHeight="1" x14ac:dyDescent="0.15">
      <c r="A29" s="94"/>
      <c r="B29" s="129" t="s">
        <v>71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95"/>
    </row>
    <row r="30" spans="1:21" ht="21.95" customHeight="1" x14ac:dyDescent="0.15">
      <c r="A30" s="94"/>
      <c r="B30" s="117" t="s">
        <v>89</v>
      </c>
      <c r="C30" s="117"/>
      <c r="D30" s="117"/>
      <c r="E30" s="117"/>
      <c r="F30" s="117"/>
      <c r="G30" s="117"/>
      <c r="H30" s="117"/>
      <c r="I30" s="96"/>
      <c r="Q30" s="95"/>
    </row>
    <row r="31" spans="1:21" ht="21.95" customHeight="1" x14ac:dyDescent="0.15">
      <c r="A31" s="94"/>
      <c r="B31" s="148" t="s">
        <v>77</v>
      </c>
      <c r="C31" s="148"/>
      <c r="D31" s="121" t="s">
        <v>80</v>
      </c>
      <c r="E31" s="121"/>
      <c r="F31" s="134" t="s">
        <v>78</v>
      </c>
      <c r="G31" s="134"/>
      <c r="H31" s="134"/>
      <c r="I31" s="134"/>
      <c r="J31" s="134"/>
      <c r="K31" s="134"/>
      <c r="L31" s="134"/>
      <c r="M31" s="134"/>
      <c r="N31" s="134"/>
      <c r="O31" s="108">
        <f>IF(N8=0,0,IF(N8&lt;=50,HLOOKUP(N8,リスト②!B27:AY31,5,0),リスト②!BB31))</f>
        <v>0</v>
      </c>
      <c r="P31" s="108"/>
      <c r="Q31" s="95"/>
      <c r="T31" s="97"/>
      <c r="U31" s="97"/>
    </row>
    <row r="32" spans="1:21" ht="21.95" customHeight="1" x14ac:dyDescent="0.15">
      <c r="A32" s="94"/>
      <c r="B32" s="148"/>
      <c r="C32" s="148"/>
      <c r="D32" s="121" t="s">
        <v>79</v>
      </c>
      <c r="E32" s="121"/>
      <c r="F32" s="134" t="s">
        <v>81</v>
      </c>
      <c r="G32" s="134"/>
      <c r="H32" s="134"/>
      <c r="I32" s="134"/>
      <c r="J32" s="134"/>
      <c r="K32" s="134"/>
      <c r="L32" s="134"/>
      <c r="M32" s="134"/>
      <c r="N32" s="134"/>
      <c r="O32" s="108">
        <f>IF(N20="はい",IF(N8&lt;=50,HLOOKUP(N8,リスト②!B27:AY33,6,0),リスト②!BB32),0)</f>
        <v>0</v>
      </c>
      <c r="P32" s="108"/>
      <c r="Q32" s="95"/>
    </row>
    <row r="33" spans="1:17" ht="21.95" customHeight="1" x14ac:dyDescent="0.15">
      <c r="A33" s="94"/>
      <c r="B33" s="148"/>
      <c r="C33" s="148"/>
      <c r="D33" s="121"/>
      <c r="E33" s="121"/>
      <c r="F33" s="134" t="s">
        <v>55</v>
      </c>
      <c r="G33" s="134"/>
      <c r="H33" s="134"/>
      <c r="I33" s="134"/>
      <c r="J33" s="134"/>
      <c r="K33" s="134"/>
      <c r="L33" s="134"/>
      <c r="M33" s="134"/>
      <c r="N33" s="134"/>
      <c r="O33" s="108">
        <f>IF(N21="はい",O32,0)</f>
        <v>0</v>
      </c>
      <c r="P33" s="108"/>
      <c r="Q33" s="95"/>
    </row>
    <row r="34" spans="1:17" ht="21.95" customHeight="1" thickBot="1" x14ac:dyDescent="0.2">
      <c r="A34" s="94"/>
      <c r="B34" s="148"/>
      <c r="C34" s="148"/>
      <c r="D34" s="133"/>
      <c r="E34" s="133"/>
      <c r="F34" s="135" t="s">
        <v>74</v>
      </c>
      <c r="G34" s="135"/>
      <c r="H34" s="135"/>
      <c r="I34" s="135"/>
      <c r="J34" s="135"/>
      <c r="K34" s="135"/>
      <c r="L34" s="135"/>
      <c r="M34" s="135"/>
      <c r="N34" s="135"/>
      <c r="O34" s="122">
        <f>IF(N22="はい",O32,0)</f>
        <v>0</v>
      </c>
      <c r="P34" s="122"/>
      <c r="Q34" s="95"/>
    </row>
    <row r="35" spans="1:17" ht="21.95" customHeight="1" thickTop="1" x14ac:dyDescent="0.15">
      <c r="A35" s="94"/>
      <c r="B35" s="148"/>
      <c r="C35" s="148"/>
      <c r="D35" s="136" t="s">
        <v>107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26">
        <f>SUM(O31:P34)</f>
        <v>0</v>
      </c>
      <c r="P35" s="126"/>
      <c r="Q35" s="95"/>
    </row>
    <row r="36" spans="1:17" ht="21.95" customHeight="1" x14ac:dyDescent="0.15">
      <c r="A36" s="94"/>
      <c r="B36" s="121" t="s">
        <v>82</v>
      </c>
      <c r="C36" s="121"/>
      <c r="D36" s="121" t="s">
        <v>83</v>
      </c>
      <c r="E36" s="121"/>
      <c r="F36" s="124" t="s">
        <v>95</v>
      </c>
      <c r="G36" s="124"/>
      <c r="H36" s="124"/>
      <c r="I36" s="124"/>
      <c r="J36" s="124"/>
      <c r="K36" s="124"/>
      <c r="L36" s="124"/>
      <c r="M36" s="124"/>
      <c r="N36" s="124"/>
      <c r="O36" s="108" t="str">
        <f>IF(N11="はい",5000+3000+N12*100,"別途見積")</f>
        <v>別途見積</v>
      </c>
      <c r="P36" s="108"/>
      <c r="Q36" s="95"/>
    </row>
    <row r="37" spans="1:17" ht="21.95" customHeight="1" x14ac:dyDescent="0.15">
      <c r="A37" s="94"/>
      <c r="B37" s="121"/>
      <c r="C37" s="121"/>
      <c r="D37" s="121" t="s">
        <v>79</v>
      </c>
      <c r="E37" s="121"/>
      <c r="F37" s="124" t="s">
        <v>85</v>
      </c>
      <c r="G37" s="124"/>
      <c r="H37" s="124"/>
      <c r="I37" s="124"/>
      <c r="J37" s="124"/>
      <c r="K37" s="124"/>
      <c r="L37" s="124"/>
      <c r="M37" s="124"/>
      <c r="N37" s="124"/>
      <c r="O37" s="108">
        <f>IF(N13="いいえ（委託したい）",N12*20+2000+5000,0)</f>
        <v>0</v>
      </c>
      <c r="P37" s="108"/>
      <c r="Q37" s="95"/>
    </row>
    <row r="38" spans="1:17" ht="21.95" customHeight="1" thickBot="1" x14ac:dyDescent="0.2">
      <c r="A38" s="94"/>
      <c r="B38" s="121"/>
      <c r="C38" s="121"/>
      <c r="D38" s="133"/>
      <c r="E38" s="133"/>
      <c r="F38" s="125" t="s">
        <v>84</v>
      </c>
      <c r="G38" s="125"/>
      <c r="H38" s="125"/>
      <c r="I38" s="125"/>
      <c r="J38" s="125"/>
      <c r="K38" s="125"/>
      <c r="L38" s="125"/>
      <c r="M38" s="125"/>
      <c r="N38" s="125"/>
      <c r="O38" s="122">
        <f>IF(N11="いいえ","別途見積",IF(N14="はい",5000,0))</f>
        <v>0</v>
      </c>
      <c r="P38" s="122"/>
      <c r="Q38" s="95"/>
    </row>
    <row r="39" spans="1:17" ht="21.95" customHeight="1" thickTop="1" thickBot="1" x14ac:dyDescent="0.2">
      <c r="A39" s="94"/>
      <c r="B39" s="133"/>
      <c r="C39" s="133"/>
      <c r="D39" s="146" t="s">
        <v>107</v>
      </c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7">
        <f>SUM(O36:P38)</f>
        <v>0</v>
      </c>
      <c r="P39" s="147"/>
      <c r="Q39" s="95"/>
    </row>
    <row r="40" spans="1:17" ht="21.95" customHeight="1" thickTop="1" x14ac:dyDescent="0.15">
      <c r="A40" s="94"/>
      <c r="B40" s="136" t="s">
        <v>12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26">
        <f>O35+O39</f>
        <v>0</v>
      </c>
      <c r="P40" s="126"/>
      <c r="Q40" s="95"/>
    </row>
    <row r="41" spans="1:17" ht="21.95" customHeight="1" x14ac:dyDescent="0.15">
      <c r="A41" s="94"/>
      <c r="B41" s="13"/>
      <c r="C41" s="13"/>
      <c r="D41" s="13"/>
      <c r="E41" s="98"/>
      <c r="F41" s="98"/>
      <c r="G41" s="99"/>
      <c r="H41" s="99"/>
      <c r="I41" s="98"/>
      <c r="J41" s="98"/>
      <c r="K41" s="98"/>
      <c r="L41" s="98"/>
      <c r="M41" s="98"/>
      <c r="N41" s="98"/>
      <c r="O41" s="98"/>
      <c r="P41" s="98"/>
      <c r="Q41" s="95"/>
    </row>
    <row r="42" spans="1:17" ht="21.95" customHeight="1" x14ac:dyDescent="0.15">
      <c r="A42" s="94"/>
      <c r="B42" s="117" t="s">
        <v>90</v>
      </c>
      <c r="C42" s="117"/>
      <c r="D42" s="117"/>
      <c r="E42" s="117"/>
      <c r="F42" s="117"/>
      <c r="G42" s="117"/>
      <c r="H42" s="117"/>
      <c r="I42" s="96"/>
      <c r="Q42" s="95"/>
    </row>
    <row r="43" spans="1:17" ht="21.95" customHeight="1" x14ac:dyDescent="0.15">
      <c r="A43" s="94"/>
      <c r="B43" s="148" t="s">
        <v>77</v>
      </c>
      <c r="C43" s="148"/>
      <c r="D43" s="121" t="s">
        <v>88</v>
      </c>
      <c r="E43" s="121"/>
      <c r="F43" s="134" t="s">
        <v>81</v>
      </c>
      <c r="G43" s="134"/>
      <c r="H43" s="134"/>
      <c r="I43" s="134"/>
      <c r="J43" s="134"/>
      <c r="K43" s="134"/>
      <c r="L43" s="134"/>
      <c r="M43" s="134"/>
      <c r="N43" s="134"/>
      <c r="O43" s="108">
        <f>IF(N8=0,0,IF(N8&lt;=50,HLOOKUP(N8,リスト②!B37:AY42,5,0),リスト②!BB41))</f>
        <v>0</v>
      </c>
      <c r="P43" s="108"/>
      <c r="Q43" s="95"/>
    </row>
    <row r="44" spans="1:17" ht="21.95" customHeight="1" x14ac:dyDescent="0.15">
      <c r="A44" s="94"/>
      <c r="B44" s="148"/>
      <c r="C44" s="148"/>
      <c r="D44" s="121" t="s">
        <v>79</v>
      </c>
      <c r="E44" s="121"/>
      <c r="F44" s="134" t="s">
        <v>55</v>
      </c>
      <c r="G44" s="134"/>
      <c r="H44" s="134"/>
      <c r="I44" s="134"/>
      <c r="J44" s="134"/>
      <c r="K44" s="134"/>
      <c r="L44" s="134"/>
      <c r="M44" s="134"/>
      <c r="N44" s="134"/>
      <c r="O44" s="108">
        <f>IF(N8=0,0,IF(N21="いいえ",0,IF(N8&lt;=50,HLOOKUP(N8,リスト②!B37:AY42,4,0),リスト②!BB40)))</f>
        <v>0</v>
      </c>
      <c r="P44" s="108"/>
      <c r="Q44" s="95"/>
    </row>
    <row r="45" spans="1:17" ht="21.95" customHeight="1" thickBot="1" x14ac:dyDescent="0.2">
      <c r="A45" s="94"/>
      <c r="B45" s="148"/>
      <c r="C45" s="148"/>
      <c r="D45" s="133"/>
      <c r="E45" s="133"/>
      <c r="F45" s="135" t="s">
        <v>74</v>
      </c>
      <c r="G45" s="135"/>
      <c r="H45" s="135"/>
      <c r="I45" s="135"/>
      <c r="J45" s="135"/>
      <c r="K45" s="135"/>
      <c r="L45" s="135"/>
      <c r="M45" s="135"/>
      <c r="N45" s="135"/>
      <c r="O45" s="122">
        <f>IF(N8=0,0,IF(N22="いいえ",0,IF(N8&lt;=50,HLOOKUP(N8,リスト②!B37:AY42,4,0),リスト②!BB40)))</f>
        <v>0</v>
      </c>
      <c r="P45" s="122"/>
      <c r="Q45" s="95"/>
    </row>
    <row r="46" spans="1:17" ht="21.95" customHeight="1" thickTop="1" x14ac:dyDescent="0.15">
      <c r="A46" s="94"/>
      <c r="B46" s="148"/>
      <c r="C46" s="148"/>
      <c r="D46" s="140" t="s">
        <v>107</v>
      </c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26">
        <f>SUM(O43:P45)</f>
        <v>0</v>
      </c>
      <c r="P46" s="126"/>
      <c r="Q46" s="95"/>
    </row>
    <row r="47" spans="1:17" ht="21.95" customHeight="1" x14ac:dyDescent="0.15">
      <c r="A47" s="94"/>
      <c r="B47" s="121" t="s">
        <v>82</v>
      </c>
      <c r="C47" s="121"/>
      <c r="D47" s="121" t="s">
        <v>83</v>
      </c>
      <c r="E47" s="121"/>
      <c r="F47" s="124" t="s">
        <v>96</v>
      </c>
      <c r="G47" s="124"/>
      <c r="H47" s="124"/>
      <c r="I47" s="124"/>
      <c r="J47" s="124"/>
      <c r="K47" s="124"/>
      <c r="L47" s="124"/>
      <c r="M47" s="124"/>
      <c r="N47" s="124"/>
      <c r="O47" s="108" t="str">
        <f>IF(N11="はい",5000+3000+N12*100,"別途見積")</f>
        <v>別途見積</v>
      </c>
      <c r="P47" s="108"/>
      <c r="Q47" s="95"/>
    </row>
    <row r="48" spans="1:17" ht="21.95" customHeight="1" x14ac:dyDescent="0.15">
      <c r="A48" s="94"/>
      <c r="B48" s="121"/>
      <c r="C48" s="121"/>
      <c r="D48" s="121" t="s">
        <v>79</v>
      </c>
      <c r="E48" s="121"/>
      <c r="F48" s="124" t="s">
        <v>85</v>
      </c>
      <c r="G48" s="124"/>
      <c r="H48" s="124"/>
      <c r="I48" s="124"/>
      <c r="J48" s="124"/>
      <c r="K48" s="124"/>
      <c r="L48" s="124"/>
      <c r="M48" s="124"/>
      <c r="N48" s="124"/>
      <c r="O48" s="108">
        <f>IF(N13="いいえ（委託したい）",N12*20+2000+5000,0)</f>
        <v>0</v>
      </c>
      <c r="P48" s="108"/>
      <c r="Q48" s="95"/>
    </row>
    <row r="49" spans="1:23" ht="21.95" customHeight="1" thickBot="1" x14ac:dyDescent="0.2">
      <c r="A49" s="94"/>
      <c r="B49" s="121"/>
      <c r="C49" s="121"/>
      <c r="D49" s="133"/>
      <c r="E49" s="133"/>
      <c r="F49" s="125" t="s">
        <v>84</v>
      </c>
      <c r="G49" s="125"/>
      <c r="H49" s="125"/>
      <c r="I49" s="125"/>
      <c r="J49" s="125"/>
      <c r="K49" s="125"/>
      <c r="L49" s="125"/>
      <c r="M49" s="125"/>
      <c r="N49" s="125"/>
      <c r="O49" s="122">
        <f>IF(N11="いいえ","別途見積",IF(N14="はい",5000,0))</f>
        <v>0</v>
      </c>
      <c r="P49" s="122"/>
      <c r="Q49" s="95"/>
    </row>
    <row r="50" spans="1:23" ht="21.95" customHeight="1" thickTop="1" thickBot="1" x14ac:dyDescent="0.2">
      <c r="A50" s="94"/>
      <c r="B50" s="133"/>
      <c r="C50" s="133"/>
      <c r="D50" s="146" t="s">
        <v>107</v>
      </c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7">
        <f>SUM(O47:P49)</f>
        <v>0</v>
      </c>
      <c r="P50" s="147"/>
      <c r="Q50" s="95"/>
    </row>
    <row r="51" spans="1:23" ht="21.95" customHeight="1" thickTop="1" x14ac:dyDescent="0.15">
      <c r="A51" s="94"/>
      <c r="B51" s="136" t="s">
        <v>12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26">
        <f>O46+O50</f>
        <v>0</v>
      </c>
      <c r="P51" s="126"/>
      <c r="Q51" s="95"/>
    </row>
    <row r="52" spans="1:23" ht="21.95" customHeight="1" x14ac:dyDescent="0.15">
      <c r="A52" s="94"/>
      <c r="B52" s="13"/>
      <c r="C52" s="13"/>
      <c r="D52" s="13"/>
      <c r="E52" s="98"/>
      <c r="F52" s="98"/>
      <c r="G52" s="99"/>
      <c r="H52" s="99"/>
      <c r="I52" s="98"/>
      <c r="J52" s="98"/>
      <c r="K52" s="98"/>
      <c r="L52" s="98"/>
      <c r="M52" s="98"/>
      <c r="N52" s="98"/>
      <c r="O52" s="98"/>
      <c r="P52" s="98"/>
      <c r="Q52" s="95"/>
    </row>
    <row r="53" spans="1:23" ht="21.95" customHeight="1" x14ac:dyDescent="0.15">
      <c r="A53" s="94"/>
      <c r="B53" s="128" t="s">
        <v>94</v>
      </c>
      <c r="C53" s="128"/>
      <c r="D53" s="128"/>
      <c r="E53" s="128"/>
      <c r="F53" s="128"/>
      <c r="G53" s="128"/>
      <c r="H53" s="128"/>
      <c r="I53" s="98"/>
      <c r="J53" s="128" t="s">
        <v>59</v>
      </c>
      <c r="K53" s="128"/>
      <c r="L53" s="128"/>
      <c r="M53" s="128"/>
      <c r="N53" s="128"/>
      <c r="O53" s="128"/>
      <c r="P53" s="128"/>
      <c r="Q53" s="95"/>
    </row>
    <row r="54" spans="1:23" ht="21.95" customHeight="1" x14ac:dyDescent="0.15">
      <c r="A54" s="94"/>
      <c r="B54" s="109" t="s">
        <v>56</v>
      </c>
      <c r="C54" s="109"/>
      <c r="D54" s="109"/>
      <c r="E54" s="109"/>
      <c r="F54" s="109"/>
      <c r="G54" s="110">
        <v>0</v>
      </c>
      <c r="H54" s="110"/>
      <c r="I54" s="98"/>
      <c r="J54" s="101" t="s">
        <v>111</v>
      </c>
      <c r="K54" s="102"/>
      <c r="L54" s="105" t="s">
        <v>112</v>
      </c>
      <c r="M54" s="106"/>
      <c r="N54" s="107"/>
      <c r="O54" s="108">
        <f>IF(N11="いいえ","別途見積",120000)</f>
        <v>120000</v>
      </c>
      <c r="P54" s="108"/>
      <c r="Q54" s="95"/>
      <c r="S54" s="100"/>
      <c r="T54" s="100"/>
      <c r="U54" s="100"/>
      <c r="V54" s="100"/>
      <c r="W54" s="100"/>
    </row>
    <row r="55" spans="1:23" ht="21.95" customHeight="1" x14ac:dyDescent="0.15">
      <c r="A55" s="94"/>
      <c r="B55" s="109" t="s">
        <v>57</v>
      </c>
      <c r="C55" s="109"/>
      <c r="D55" s="109"/>
      <c r="E55" s="109"/>
      <c r="F55" s="109"/>
      <c r="G55" s="110">
        <f>IF(AND(N21="はい",N18="いいえ"),38000,0)</f>
        <v>0</v>
      </c>
      <c r="H55" s="110"/>
      <c r="I55" s="98"/>
      <c r="J55" s="103"/>
      <c r="K55" s="104"/>
      <c r="L55" s="105" t="s">
        <v>113</v>
      </c>
      <c r="M55" s="106"/>
      <c r="N55" s="107"/>
      <c r="O55" s="108">
        <f>IF(N11="いいえ","別途見積",90000)</f>
        <v>90000</v>
      </c>
      <c r="P55" s="108"/>
      <c r="Q55" s="95"/>
      <c r="S55" s="100"/>
      <c r="T55" s="100"/>
      <c r="U55" s="100"/>
      <c r="V55" s="100"/>
      <c r="W55" s="100"/>
    </row>
    <row r="56" spans="1:23" ht="21.95" customHeight="1" x14ac:dyDescent="0.15">
      <c r="A56" s="94"/>
      <c r="B56" s="109" t="s">
        <v>75</v>
      </c>
      <c r="C56" s="109"/>
      <c r="D56" s="109"/>
      <c r="E56" s="109"/>
      <c r="F56" s="109"/>
      <c r="G56" s="110">
        <f>IF(AND(N22="はい",N19="いいえ"),38000,0)</f>
        <v>0</v>
      </c>
      <c r="H56" s="110"/>
      <c r="I56" s="98"/>
      <c r="J56" s="112" t="s">
        <v>108</v>
      </c>
      <c r="K56" s="113"/>
      <c r="L56" s="114" t="s">
        <v>109</v>
      </c>
      <c r="M56" s="114"/>
      <c r="N56" s="114"/>
      <c r="O56" s="108">
        <f>IF(N11="いいえ","別途見積",50000)</f>
        <v>50000</v>
      </c>
      <c r="P56" s="108"/>
      <c r="Q56" s="95"/>
      <c r="T56" s="98"/>
    </row>
    <row r="57" spans="1:23" ht="21.95" customHeight="1" x14ac:dyDescent="0.15">
      <c r="A57" s="94"/>
      <c r="B57" s="111" t="s">
        <v>92</v>
      </c>
      <c r="C57" s="111"/>
      <c r="D57" s="111"/>
      <c r="E57" s="111"/>
      <c r="F57" s="111"/>
      <c r="G57" s="108">
        <f>IF(N20="はい",(N23-1)*5000,0)</f>
        <v>0</v>
      </c>
      <c r="H57" s="108"/>
      <c r="I57" s="98"/>
      <c r="J57" s="113"/>
      <c r="K57" s="113"/>
      <c r="L57" s="114" t="s">
        <v>110</v>
      </c>
      <c r="M57" s="114"/>
      <c r="N57" s="114"/>
      <c r="O57" s="108">
        <f>IF(N11="いいえ","別途見積",30000)</f>
        <v>30000</v>
      </c>
      <c r="P57" s="108"/>
      <c r="Q57" s="95"/>
      <c r="T57" s="98"/>
    </row>
    <row r="58" spans="1:23" ht="21.95" customHeight="1" x14ac:dyDescent="0.15">
      <c r="A58" s="94"/>
      <c r="Q58" s="95"/>
    </row>
    <row r="59" spans="1:23" ht="21.95" customHeight="1" x14ac:dyDescent="0.15">
      <c r="A59" s="118" t="s">
        <v>61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 t="s">
        <v>116</v>
      </c>
      <c r="Q59" s="120"/>
    </row>
    <row r="60" spans="1:23" ht="20.100000000000001" customHeight="1" x14ac:dyDescent="0.15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</row>
    <row r="61" spans="1:23" ht="20.100000000000001" customHeight="1" x14ac:dyDescent="0.15"/>
    <row r="62" spans="1:23" ht="20.100000000000001" customHeight="1" x14ac:dyDescent="0.15"/>
    <row r="63" spans="1:23" ht="20.100000000000001" customHeight="1" x14ac:dyDescent="0.15"/>
  </sheetData>
  <sheetProtection algorithmName="SHA-512" hashValue="VdVT4tktU5l79GPA0fh9o294DvEIuaCpgoMf6gr1XRIBHMePPRIyyMJsyaqzbmzGltJ0QS9dCZILekarT8DDyA==" saltValue="f65bsr9u1/sX7Ac3gWw/Yw==" spinCount="100000" sheet="1" objects="1" scenarios="1"/>
  <mergeCells count="113">
    <mergeCell ref="D46:N46"/>
    <mergeCell ref="O46:P46"/>
    <mergeCell ref="D50:N50"/>
    <mergeCell ref="O50:P50"/>
    <mergeCell ref="B51:N51"/>
    <mergeCell ref="O51:P51"/>
    <mergeCell ref="D44:E45"/>
    <mergeCell ref="B23:M23"/>
    <mergeCell ref="N23:P23"/>
    <mergeCell ref="O39:P39"/>
    <mergeCell ref="O35:P35"/>
    <mergeCell ref="D35:N35"/>
    <mergeCell ref="D39:N39"/>
    <mergeCell ref="B31:C35"/>
    <mergeCell ref="B36:C39"/>
    <mergeCell ref="B43:C46"/>
    <mergeCell ref="B47:C50"/>
    <mergeCell ref="D47:E47"/>
    <mergeCell ref="F47:N47"/>
    <mergeCell ref="O47:P47"/>
    <mergeCell ref="D48:E49"/>
    <mergeCell ref="F48:N48"/>
    <mergeCell ref="O48:P48"/>
    <mergeCell ref="F49:N49"/>
    <mergeCell ref="O43:P43"/>
    <mergeCell ref="F44:N44"/>
    <mergeCell ref="O44:P44"/>
    <mergeCell ref="F45:N45"/>
    <mergeCell ref="O45:P45"/>
    <mergeCell ref="B1:P1"/>
    <mergeCell ref="B26:P26"/>
    <mergeCell ref="B5:M5"/>
    <mergeCell ref="B6:M6"/>
    <mergeCell ref="B7:M7"/>
    <mergeCell ref="N5:P5"/>
    <mergeCell ref="N6:P6"/>
    <mergeCell ref="N7:P7"/>
    <mergeCell ref="N8:P8"/>
    <mergeCell ref="D36:E36"/>
    <mergeCell ref="D37:E38"/>
    <mergeCell ref="F36:N36"/>
    <mergeCell ref="F37:N37"/>
    <mergeCell ref="F38:N38"/>
    <mergeCell ref="O36:P36"/>
    <mergeCell ref="E2:F2"/>
    <mergeCell ref="G2:S2"/>
    <mergeCell ref="B27:F27"/>
    <mergeCell ref="J53:P53"/>
    <mergeCell ref="N21:P21"/>
    <mergeCell ref="B20:M20"/>
    <mergeCell ref="N20:P20"/>
    <mergeCell ref="O32:P32"/>
    <mergeCell ref="B11:M11"/>
    <mergeCell ref="B12:M12"/>
    <mergeCell ref="B13:M13"/>
    <mergeCell ref="B14:M14"/>
    <mergeCell ref="N14:P14"/>
    <mergeCell ref="B42:H42"/>
    <mergeCell ref="N11:P11"/>
    <mergeCell ref="N12:P12"/>
    <mergeCell ref="N13:P13"/>
    <mergeCell ref="D31:E31"/>
    <mergeCell ref="D32:E34"/>
    <mergeCell ref="F31:N31"/>
    <mergeCell ref="F32:N32"/>
    <mergeCell ref="F33:N33"/>
    <mergeCell ref="F34:N34"/>
    <mergeCell ref="B40:N40"/>
    <mergeCell ref="O37:P37"/>
    <mergeCell ref="O49:P49"/>
    <mergeCell ref="F43:N43"/>
    <mergeCell ref="A60:Q60"/>
    <mergeCell ref="B8:M8"/>
    <mergeCell ref="O54:P54"/>
    <mergeCell ref="O55:P55"/>
    <mergeCell ref="O31:P31"/>
    <mergeCell ref="B30:H30"/>
    <mergeCell ref="O33:P33"/>
    <mergeCell ref="A59:O59"/>
    <mergeCell ref="P59:Q59"/>
    <mergeCell ref="D43:E43"/>
    <mergeCell ref="O38:P38"/>
    <mergeCell ref="O34:P34"/>
    <mergeCell ref="N22:P22"/>
    <mergeCell ref="B21:M21"/>
    <mergeCell ref="B19:M19"/>
    <mergeCell ref="B18:M18"/>
    <mergeCell ref="O40:P40"/>
    <mergeCell ref="B17:M17"/>
    <mergeCell ref="N17:P17"/>
    <mergeCell ref="N18:P18"/>
    <mergeCell ref="N19:P19"/>
    <mergeCell ref="B22:M22"/>
    <mergeCell ref="B53:H53"/>
    <mergeCell ref="B29:P29"/>
    <mergeCell ref="S54:W54"/>
    <mergeCell ref="S55:W55"/>
    <mergeCell ref="J54:K55"/>
    <mergeCell ref="L54:N54"/>
    <mergeCell ref="L55:N55"/>
    <mergeCell ref="O56:P56"/>
    <mergeCell ref="O57:P57"/>
    <mergeCell ref="B54:F54"/>
    <mergeCell ref="G54:H54"/>
    <mergeCell ref="B55:F55"/>
    <mergeCell ref="G55:H55"/>
    <mergeCell ref="B56:F56"/>
    <mergeCell ref="G56:H56"/>
    <mergeCell ref="B57:F57"/>
    <mergeCell ref="G57:H57"/>
    <mergeCell ref="J56:K57"/>
    <mergeCell ref="L56:N56"/>
    <mergeCell ref="L57:N57"/>
  </mergeCells>
  <phoneticPr fontId="1"/>
  <pageMargins left="0.51181102362204722" right="0.51181102362204722" top="0.55118110236220474" bottom="0.55118110236220474" header="0.11811023622047245" footer="0.118110236220472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リスト①!$B$2:$B$3</xm:f>
          </x14:formula1>
          <xm:sqref>N13:P13</xm:sqref>
        </x14:dataValidation>
        <x14:dataValidation type="list" allowBlank="1" showInputMessage="1" showErrorMessage="1" xr:uid="{00000000-0002-0000-0000-000001000000}">
          <x14:formula1>
            <xm:f>リスト①!$B$8:$B$9</xm:f>
          </x14:formula1>
          <xm:sqref>N14:P14 N11:P11 N17:P22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0"/>
  <sheetViews>
    <sheetView workbookViewId="0">
      <selection activeCell="B4" sqref="B4"/>
    </sheetView>
  </sheetViews>
  <sheetFormatPr defaultRowHeight="13.5" x14ac:dyDescent="0.15"/>
  <cols>
    <col min="1" max="1" width="5.625" customWidth="1"/>
    <col min="2" max="2" width="29.125" customWidth="1"/>
    <col min="3" max="14" width="12.625" customWidth="1"/>
    <col min="15" max="18" width="10.625" customWidth="1"/>
  </cols>
  <sheetData>
    <row r="2" spans="2:7" x14ac:dyDescent="0.15">
      <c r="B2" s="75" t="s">
        <v>62</v>
      </c>
    </row>
    <row r="3" spans="2:7" x14ac:dyDescent="0.15">
      <c r="B3" s="75" t="s">
        <v>114</v>
      </c>
    </row>
    <row r="5" spans="2:7" x14ac:dyDescent="0.15">
      <c r="B5" t="s">
        <v>51</v>
      </c>
    </row>
    <row r="6" spans="2:7" x14ac:dyDescent="0.15">
      <c r="B6" t="s">
        <v>52</v>
      </c>
    </row>
    <row r="8" spans="2:7" x14ac:dyDescent="0.15">
      <c r="B8" t="s">
        <v>62</v>
      </c>
    </row>
    <row r="9" spans="2:7" x14ac:dyDescent="0.15">
      <c r="B9" t="s">
        <v>63</v>
      </c>
    </row>
    <row r="11" spans="2:7" s="76" customFormat="1" x14ac:dyDescent="0.15">
      <c r="B11" s="77" t="s">
        <v>66</v>
      </c>
      <c r="C11" s="78">
        <v>100000000</v>
      </c>
      <c r="D11" s="78">
        <v>300000000</v>
      </c>
      <c r="E11" s="78">
        <v>500000000</v>
      </c>
      <c r="F11" s="78">
        <v>700000000</v>
      </c>
      <c r="G11" s="78"/>
    </row>
    <row r="12" spans="2:7" x14ac:dyDescent="0.15">
      <c r="B12" s="79" t="s">
        <v>67</v>
      </c>
      <c r="C12" s="78">
        <v>10000</v>
      </c>
      <c r="D12" s="78">
        <v>15000</v>
      </c>
      <c r="E12" s="78">
        <v>25000</v>
      </c>
      <c r="F12" s="78">
        <v>40000</v>
      </c>
      <c r="G12" s="78" t="s">
        <v>68</v>
      </c>
    </row>
    <row r="13" spans="2:7" x14ac:dyDescent="0.15">
      <c r="B13" s="79" t="s">
        <v>69</v>
      </c>
      <c r="C13" s="78">
        <v>3000</v>
      </c>
      <c r="D13" s="78">
        <v>5000</v>
      </c>
      <c r="E13" s="78">
        <v>7500</v>
      </c>
      <c r="F13" s="78">
        <v>10000</v>
      </c>
      <c r="G13" s="78" t="s">
        <v>68</v>
      </c>
    </row>
    <row r="14" spans="2:7" x14ac:dyDescent="0.15">
      <c r="B14" s="79" t="s">
        <v>70</v>
      </c>
      <c r="C14" s="78">
        <f>SUM(C12:C13)</f>
        <v>13000</v>
      </c>
      <c r="D14" s="78">
        <f t="shared" ref="D14:F14" si="0">SUM(D12:D13)</f>
        <v>20000</v>
      </c>
      <c r="E14" s="78">
        <f t="shared" si="0"/>
        <v>32500</v>
      </c>
      <c r="F14" s="78">
        <f t="shared" si="0"/>
        <v>50000</v>
      </c>
      <c r="G14" s="78" t="s">
        <v>68</v>
      </c>
    </row>
    <row r="15" spans="2:7" x14ac:dyDescent="0.15">
      <c r="B15" s="79"/>
      <c r="C15" s="78"/>
      <c r="D15" s="78"/>
      <c r="E15" s="78"/>
      <c r="F15" s="78"/>
      <c r="G15" s="78"/>
    </row>
    <row r="16" spans="2:7" x14ac:dyDescent="0.15">
      <c r="B16" s="79" t="s">
        <v>53</v>
      </c>
      <c r="C16" s="78">
        <v>120000</v>
      </c>
      <c r="D16" s="78">
        <v>180000</v>
      </c>
      <c r="E16" s="78">
        <v>270000</v>
      </c>
      <c r="F16" s="78">
        <v>350000</v>
      </c>
      <c r="G16" s="78" t="s">
        <v>68</v>
      </c>
    </row>
    <row r="17" spans="2:7" x14ac:dyDescent="0.15">
      <c r="B17" s="79" t="s">
        <v>54</v>
      </c>
      <c r="C17" s="78">
        <f>C16*0.75</f>
        <v>90000</v>
      </c>
      <c r="D17" s="78">
        <v>135000</v>
      </c>
      <c r="E17" s="78">
        <v>200000</v>
      </c>
      <c r="F17" s="78">
        <v>250000</v>
      </c>
      <c r="G17" s="78" t="s">
        <v>68</v>
      </c>
    </row>
    <row r="18" spans="2:7" x14ac:dyDescent="0.15">
      <c r="B18" s="79"/>
      <c r="C18" s="78"/>
      <c r="D18" s="78"/>
      <c r="E18" s="78"/>
      <c r="F18" s="78"/>
      <c r="G18" s="78"/>
    </row>
    <row r="19" spans="2:7" x14ac:dyDescent="0.15">
      <c r="B19" s="79" t="s">
        <v>64</v>
      </c>
      <c r="C19" s="78">
        <v>30000</v>
      </c>
      <c r="D19" s="78">
        <v>50000</v>
      </c>
      <c r="E19" s="78">
        <v>75000</v>
      </c>
      <c r="F19" s="78">
        <v>100000</v>
      </c>
      <c r="G19" s="78" t="s">
        <v>68</v>
      </c>
    </row>
    <row r="20" spans="2:7" x14ac:dyDescent="0.15">
      <c r="B20" s="79" t="s">
        <v>65</v>
      </c>
      <c r="C20" s="78">
        <v>20000</v>
      </c>
      <c r="D20" s="78">
        <v>30000</v>
      </c>
      <c r="E20" s="78">
        <v>45000</v>
      </c>
      <c r="F20" s="78">
        <v>70000</v>
      </c>
      <c r="G20" s="78" t="s">
        <v>68</v>
      </c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BC80"/>
  <sheetViews>
    <sheetView topLeftCell="AJ13" zoomScaleNormal="100" workbookViewId="0">
      <selection activeCell="BB38" sqref="BB38"/>
    </sheetView>
  </sheetViews>
  <sheetFormatPr defaultColWidth="8.875" defaultRowHeight="13.5" x14ac:dyDescent="0.15"/>
  <cols>
    <col min="1" max="1" width="15.25" style="2" customWidth="1"/>
    <col min="2" max="21" width="9" style="2" bestFit="1" customWidth="1"/>
    <col min="22" max="22" width="10.75" style="13" customWidth="1"/>
    <col min="23" max="23" width="9.625" style="16" bestFit="1" customWidth="1"/>
    <col min="24" max="34" width="9" style="2" bestFit="1" customWidth="1"/>
    <col min="35" max="47" width="9.625" style="2" bestFit="1" customWidth="1"/>
    <col min="48" max="48" width="9.5" style="2" bestFit="1" customWidth="1"/>
    <col min="49" max="49" width="11.375" style="2" customWidth="1"/>
    <col min="50" max="50" width="11.625" style="2" customWidth="1"/>
    <col min="51" max="51" width="16.125" style="2" bestFit="1" customWidth="1"/>
    <col min="52" max="16384" width="8.875" style="2"/>
  </cols>
  <sheetData>
    <row r="1" spans="1:24" ht="41.25" customHeight="1" x14ac:dyDescent="0.15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6" spans="1:24" x14ac:dyDescent="0.15">
      <c r="A6" s="3"/>
      <c r="B6" s="4" t="s">
        <v>0</v>
      </c>
      <c r="C6" s="3">
        <v>6</v>
      </c>
      <c r="D6" s="3">
        <v>7</v>
      </c>
      <c r="E6" s="3">
        <v>8</v>
      </c>
      <c r="F6" s="3">
        <v>9</v>
      </c>
      <c r="G6" s="4">
        <v>10</v>
      </c>
      <c r="H6" s="3">
        <v>11</v>
      </c>
      <c r="I6" s="3">
        <v>12</v>
      </c>
      <c r="J6" s="3">
        <v>13</v>
      </c>
      <c r="K6" s="3">
        <v>14</v>
      </c>
      <c r="L6" s="3">
        <v>15</v>
      </c>
      <c r="M6" s="3">
        <v>16</v>
      </c>
      <c r="N6" s="3">
        <v>17</v>
      </c>
      <c r="O6" s="3">
        <v>18</v>
      </c>
      <c r="P6" s="3">
        <v>19</v>
      </c>
      <c r="Q6" s="4">
        <v>20</v>
      </c>
      <c r="R6" s="3" t="s">
        <v>1</v>
      </c>
      <c r="S6" s="3" t="s">
        <v>2</v>
      </c>
      <c r="T6" s="3" t="s">
        <v>3</v>
      </c>
      <c r="U6" s="3" t="s">
        <v>4</v>
      </c>
      <c r="W6" s="14">
        <v>50</v>
      </c>
      <c r="X6" s="46" t="s">
        <v>35</v>
      </c>
    </row>
    <row r="7" spans="1:24" x14ac:dyDescent="0.15">
      <c r="A7" s="9" t="s">
        <v>19</v>
      </c>
      <c r="B7" s="6">
        <v>18000</v>
      </c>
      <c r="C7" s="7">
        <f t="shared" ref="C7:F9" si="0">B7+$C13</f>
        <v>19000</v>
      </c>
      <c r="D7" s="7">
        <f t="shared" si="0"/>
        <v>20000</v>
      </c>
      <c r="E7" s="7">
        <f t="shared" si="0"/>
        <v>21000</v>
      </c>
      <c r="F7" s="7">
        <f t="shared" si="0"/>
        <v>22000</v>
      </c>
      <c r="G7" s="6">
        <v>23000</v>
      </c>
      <c r="H7" s="7">
        <f>G7+$H13</f>
        <v>23450</v>
      </c>
      <c r="I7" s="7">
        <f t="shared" ref="I7:P9" si="1">H7+$H13</f>
        <v>23900</v>
      </c>
      <c r="J7" s="7">
        <f t="shared" si="1"/>
        <v>24350</v>
      </c>
      <c r="K7" s="7">
        <f t="shared" si="1"/>
        <v>24800</v>
      </c>
      <c r="L7" s="7">
        <f t="shared" si="1"/>
        <v>25250</v>
      </c>
      <c r="M7" s="7">
        <f t="shared" si="1"/>
        <v>25700</v>
      </c>
      <c r="N7" s="7">
        <f t="shared" si="1"/>
        <v>26150</v>
      </c>
      <c r="O7" s="7">
        <f t="shared" si="1"/>
        <v>26600</v>
      </c>
      <c r="P7" s="7">
        <f t="shared" si="1"/>
        <v>27050</v>
      </c>
      <c r="Q7" s="6">
        <v>27500</v>
      </c>
      <c r="R7" s="7">
        <v>31500</v>
      </c>
      <c r="S7" s="7">
        <v>35000</v>
      </c>
      <c r="T7" s="7">
        <v>38000</v>
      </c>
      <c r="U7" s="5"/>
      <c r="W7" s="15">
        <f>T7+T15*W$6</f>
        <v>76000</v>
      </c>
    </row>
    <row r="8" spans="1:24" x14ac:dyDescent="0.15">
      <c r="A8" s="9" t="s">
        <v>20</v>
      </c>
      <c r="B8" s="6">
        <v>2000</v>
      </c>
      <c r="C8" s="7">
        <f t="shared" si="0"/>
        <v>2400</v>
      </c>
      <c r="D8" s="7">
        <f t="shared" si="0"/>
        <v>2800</v>
      </c>
      <c r="E8" s="7">
        <f t="shared" si="0"/>
        <v>3200</v>
      </c>
      <c r="F8" s="7">
        <f t="shared" si="0"/>
        <v>3600</v>
      </c>
      <c r="G8" s="6">
        <v>4000</v>
      </c>
      <c r="H8" s="7">
        <f>G8+$H14</f>
        <v>4350</v>
      </c>
      <c r="I8" s="7">
        <f t="shared" si="1"/>
        <v>4700</v>
      </c>
      <c r="J8" s="7">
        <f t="shared" si="1"/>
        <v>5050</v>
      </c>
      <c r="K8" s="7">
        <f t="shared" si="1"/>
        <v>5400</v>
      </c>
      <c r="L8" s="7">
        <f t="shared" si="1"/>
        <v>5750</v>
      </c>
      <c r="M8" s="7">
        <f t="shared" si="1"/>
        <v>6100</v>
      </c>
      <c r="N8" s="7">
        <f t="shared" si="1"/>
        <v>6450</v>
      </c>
      <c r="O8" s="7">
        <f t="shared" si="1"/>
        <v>6800</v>
      </c>
      <c r="P8" s="7">
        <f t="shared" si="1"/>
        <v>7150</v>
      </c>
      <c r="Q8" s="6">
        <v>7500</v>
      </c>
      <c r="R8" s="7">
        <v>10500</v>
      </c>
      <c r="S8" s="7">
        <v>14000</v>
      </c>
      <c r="T8" s="7">
        <v>16000</v>
      </c>
      <c r="U8" s="5"/>
      <c r="W8" s="15">
        <f>T8+T16*W$6</f>
        <v>32000</v>
      </c>
    </row>
    <row r="9" spans="1:24" x14ac:dyDescent="0.15">
      <c r="A9" s="9" t="s">
        <v>21</v>
      </c>
      <c r="B9" s="6">
        <v>4000</v>
      </c>
      <c r="C9" s="7">
        <f>B9+$C15</f>
        <v>4800</v>
      </c>
      <c r="D9" s="7">
        <f t="shared" si="0"/>
        <v>5600</v>
      </c>
      <c r="E9" s="7">
        <f t="shared" si="0"/>
        <v>6400</v>
      </c>
      <c r="F9" s="7">
        <f t="shared" si="0"/>
        <v>7200</v>
      </c>
      <c r="G9" s="6">
        <v>8000</v>
      </c>
      <c r="H9" s="7">
        <f>G9+$H15</f>
        <v>8700</v>
      </c>
      <c r="I9" s="7">
        <f t="shared" si="1"/>
        <v>9400</v>
      </c>
      <c r="J9" s="7">
        <f t="shared" si="1"/>
        <v>10100</v>
      </c>
      <c r="K9" s="7">
        <f t="shared" si="1"/>
        <v>10800</v>
      </c>
      <c r="L9" s="7">
        <f t="shared" si="1"/>
        <v>11500</v>
      </c>
      <c r="M9" s="7">
        <f t="shared" si="1"/>
        <v>12200</v>
      </c>
      <c r="N9" s="7">
        <f t="shared" si="1"/>
        <v>12900</v>
      </c>
      <c r="O9" s="7">
        <f t="shared" si="1"/>
        <v>13600</v>
      </c>
      <c r="P9" s="7">
        <f t="shared" si="1"/>
        <v>14300</v>
      </c>
      <c r="Q9" s="6">
        <v>15000</v>
      </c>
      <c r="R9" s="7">
        <v>21000</v>
      </c>
      <c r="S9" s="7">
        <v>26000</v>
      </c>
      <c r="T9" s="7">
        <v>30000</v>
      </c>
      <c r="U9" s="5" t="s">
        <v>6</v>
      </c>
      <c r="W9" s="15">
        <f>T9+T17*W$6</f>
        <v>60000</v>
      </c>
    </row>
    <row r="10" spans="1:24" x14ac:dyDescent="0.15">
      <c r="A10" s="17" t="s">
        <v>7</v>
      </c>
      <c r="B10" s="18">
        <f t="shared" ref="B10:S10" si="2">SUM(B7:B9)</f>
        <v>24000</v>
      </c>
      <c r="C10" s="19">
        <f t="shared" si="2"/>
        <v>26200</v>
      </c>
      <c r="D10" s="19">
        <f t="shared" si="2"/>
        <v>28400</v>
      </c>
      <c r="E10" s="19">
        <f t="shared" si="2"/>
        <v>30600</v>
      </c>
      <c r="F10" s="19">
        <f t="shared" si="2"/>
        <v>32800</v>
      </c>
      <c r="G10" s="18">
        <f t="shared" si="2"/>
        <v>35000</v>
      </c>
      <c r="H10" s="19">
        <f>SUM(H7:H9)</f>
        <v>36500</v>
      </c>
      <c r="I10" s="19">
        <f t="shared" si="2"/>
        <v>38000</v>
      </c>
      <c r="J10" s="19">
        <f t="shared" si="2"/>
        <v>39500</v>
      </c>
      <c r="K10" s="19">
        <f t="shared" si="2"/>
        <v>41000</v>
      </c>
      <c r="L10" s="19">
        <f t="shared" si="2"/>
        <v>42500</v>
      </c>
      <c r="M10" s="19">
        <f>SUM(M7:M9)</f>
        <v>44000</v>
      </c>
      <c r="N10" s="19">
        <f t="shared" si="2"/>
        <v>45500</v>
      </c>
      <c r="O10" s="19">
        <f t="shared" si="2"/>
        <v>47000</v>
      </c>
      <c r="P10" s="19">
        <f t="shared" si="2"/>
        <v>48500</v>
      </c>
      <c r="Q10" s="18">
        <f t="shared" si="2"/>
        <v>50000</v>
      </c>
      <c r="R10" s="19">
        <f t="shared" si="2"/>
        <v>63000</v>
      </c>
      <c r="S10" s="19">
        <f t="shared" si="2"/>
        <v>75000</v>
      </c>
      <c r="T10" s="19">
        <f>SUM(T7:T9)</f>
        <v>84000</v>
      </c>
      <c r="U10" s="20"/>
      <c r="W10" s="25">
        <f>SUM(W7:W9)</f>
        <v>168000</v>
      </c>
    </row>
    <row r="11" spans="1:24" x14ac:dyDescent="0.15">
      <c r="A11" s="5" t="s">
        <v>10</v>
      </c>
      <c r="B11" s="6">
        <v>3000</v>
      </c>
      <c r="C11" s="7">
        <f>B11+$C17</f>
        <v>3400</v>
      </c>
      <c r="D11" s="7">
        <f t="shared" ref="D11:F11" si="3">C11+$C17</f>
        <v>3800</v>
      </c>
      <c r="E11" s="7">
        <f t="shared" si="3"/>
        <v>4200</v>
      </c>
      <c r="F11" s="7">
        <f t="shared" si="3"/>
        <v>4600</v>
      </c>
      <c r="G11" s="6">
        <v>5000</v>
      </c>
      <c r="H11" s="7">
        <f>G11+$H17</f>
        <v>5400</v>
      </c>
      <c r="I11" s="7">
        <f t="shared" ref="I11:P11" si="4">H11+$H17</f>
        <v>5800</v>
      </c>
      <c r="J11" s="7">
        <f t="shared" si="4"/>
        <v>6200</v>
      </c>
      <c r="K11" s="7">
        <f t="shared" si="4"/>
        <v>6600</v>
      </c>
      <c r="L11" s="7">
        <f t="shared" si="4"/>
        <v>7000</v>
      </c>
      <c r="M11" s="7">
        <f t="shared" si="4"/>
        <v>7400</v>
      </c>
      <c r="N11" s="7">
        <f t="shared" si="4"/>
        <v>7800</v>
      </c>
      <c r="O11" s="7">
        <f t="shared" si="4"/>
        <v>8200</v>
      </c>
      <c r="P11" s="7">
        <f t="shared" si="4"/>
        <v>8600</v>
      </c>
      <c r="Q11" s="6">
        <v>9000</v>
      </c>
      <c r="R11" s="7">
        <v>12000</v>
      </c>
      <c r="S11" s="7">
        <v>14000</v>
      </c>
      <c r="T11" s="7">
        <v>15000</v>
      </c>
      <c r="U11" s="5" t="s">
        <v>6</v>
      </c>
      <c r="W11" s="15">
        <f t="shared" ref="W11" si="5">T11+T19*W$6</f>
        <v>30000</v>
      </c>
    </row>
    <row r="12" spans="1:24" x14ac:dyDescent="0.15">
      <c r="A12" s="21" t="s">
        <v>12</v>
      </c>
      <c r="B12" s="22">
        <f>SUM(B10:B11)</f>
        <v>27000</v>
      </c>
      <c r="C12" s="23">
        <f t="shared" ref="C12:S12" si="6">SUM(C10:C11)</f>
        <v>29600</v>
      </c>
      <c r="D12" s="23">
        <f>SUM(D10:D11)</f>
        <v>32200</v>
      </c>
      <c r="E12" s="23">
        <f t="shared" si="6"/>
        <v>34800</v>
      </c>
      <c r="F12" s="23">
        <f t="shared" si="6"/>
        <v>37400</v>
      </c>
      <c r="G12" s="22">
        <f t="shared" si="6"/>
        <v>40000</v>
      </c>
      <c r="H12" s="23">
        <f>SUM(H10:H11)</f>
        <v>41900</v>
      </c>
      <c r="I12" s="23">
        <f t="shared" si="6"/>
        <v>43800</v>
      </c>
      <c r="J12" s="23">
        <f t="shared" si="6"/>
        <v>45700</v>
      </c>
      <c r="K12" s="23">
        <f t="shared" si="6"/>
        <v>47600</v>
      </c>
      <c r="L12" s="23">
        <f t="shared" si="6"/>
        <v>49500</v>
      </c>
      <c r="M12" s="23">
        <f>SUM(M10:M11)</f>
        <v>51400</v>
      </c>
      <c r="N12" s="23">
        <f>SUM(N10:N11)</f>
        <v>53300</v>
      </c>
      <c r="O12" s="23">
        <f t="shared" si="6"/>
        <v>55200</v>
      </c>
      <c r="P12" s="23">
        <f t="shared" si="6"/>
        <v>57100</v>
      </c>
      <c r="Q12" s="22">
        <f t="shared" si="6"/>
        <v>59000</v>
      </c>
      <c r="R12" s="23">
        <f t="shared" si="6"/>
        <v>75000</v>
      </c>
      <c r="S12" s="23">
        <f t="shared" si="6"/>
        <v>89000</v>
      </c>
      <c r="T12" s="23">
        <f>SUM(T10:T11)</f>
        <v>99000</v>
      </c>
      <c r="U12" s="24"/>
      <c r="W12" s="25">
        <f>SUM(W10:W11)</f>
        <v>198000</v>
      </c>
    </row>
    <row r="13" spans="1:24" x14ac:dyDescent="0.15">
      <c r="C13" s="8">
        <f>(G7-B7)/5</f>
        <v>1000</v>
      </c>
      <c r="H13" s="2">
        <f>(Q7-G7)/10</f>
        <v>450</v>
      </c>
    </row>
    <row r="14" spans="1:24" x14ac:dyDescent="0.15">
      <c r="C14" s="8">
        <f>(G8-B8)/5</f>
        <v>400</v>
      </c>
      <c r="H14" s="2">
        <f>(Q8-G8)/10</f>
        <v>350</v>
      </c>
      <c r="T14" s="12" t="s">
        <v>13</v>
      </c>
    </row>
    <row r="15" spans="1:24" x14ac:dyDescent="0.15">
      <c r="C15" s="8">
        <f>(G9-B9)/5</f>
        <v>800</v>
      </c>
      <c r="H15" s="2">
        <f>(Q9-G9)/10</f>
        <v>700</v>
      </c>
      <c r="S15" s="5" t="s">
        <v>5</v>
      </c>
      <c r="T15" s="9">
        <f>T7/50</f>
        <v>760</v>
      </c>
    </row>
    <row r="16" spans="1:24" x14ac:dyDescent="0.15">
      <c r="C16" s="8">
        <f t="shared" ref="C16:C17" si="7">(G10-B10)/5</f>
        <v>2200</v>
      </c>
      <c r="H16" s="2">
        <f>(Q10-G10)/10</f>
        <v>1500</v>
      </c>
      <c r="S16" s="5" t="s">
        <v>8</v>
      </c>
      <c r="T16" s="9">
        <f>T8/50</f>
        <v>320</v>
      </c>
    </row>
    <row r="17" spans="1:55" x14ac:dyDescent="0.15">
      <c r="C17" s="8">
        <f t="shared" si="7"/>
        <v>400</v>
      </c>
      <c r="H17" s="2">
        <f>(Q11-G11)/10</f>
        <v>400</v>
      </c>
      <c r="S17" s="5" t="s">
        <v>9</v>
      </c>
      <c r="T17" s="9">
        <f>T9/50</f>
        <v>600</v>
      </c>
    </row>
    <row r="18" spans="1:55" x14ac:dyDescent="0.15">
      <c r="C18" s="8"/>
      <c r="S18" s="17" t="s">
        <v>7</v>
      </c>
      <c r="T18" s="24">
        <f>T10/50</f>
        <v>1680</v>
      </c>
    </row>
    <row r="19" spans="1:55" x14ac:dyDescent="0.15">
      <c r="S19" s="5" t="s">
        <v>10</v>
      </c>
      <c r="T19" s="9">
        <f>T11/50</f>
        <v>300</v>
      </c>
    </row>
    <row r="20" spans="1:55" x14ac:dyDescent="0.15">
      <c r="A20" s="2" t="s">
        <v>11</v>
      </c>
      <c r="T20" s="11"/>
    </row>
    <row r="23" spans="1:55" ht="41.25" customHeight="1" x14ac:dyDescent="0.15">
      <c r="A23" s="151" t="s">
        <v>38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</row>
    <row r="25" spans="1:55" x14ac:dyDescent="0.15">
      <c r="C25" s="36"/>
      <c r="D25" s="36"/>
      <c r="E25" s="36"/>
      <c r="F25" s="36"/>
      <c r="G25" s="45"/>
      <c r="V25" s="2"/>
      <c r="W25" s="13"/>
      <c r="X25" s="16"/>
    </row>
    <row r="26" spans="1:55" x14ac:dyDescent="0.15">
      <c r="A26" s="2" t="s">
        <v>40</v>
      </c>
      <c r="V26" s="2"/>
      <c r="W26" s="13"/>
      <c r="X26" s="16"/>
    </row>
    <row r="27" spans="1:55" s="37" customFormat="1" x14ac:dyDescent="0.15">
      <c r="A27" s="49"/>
      <c r="B27" s="81">
        <v>1</v>
      </c>
      <c r="C27" s="81">
        <v>2</v>
      </c>
      <c r="D27" s="81">
        <v>3</v>
      </c>
      <c r="E27" s="81">
        <v>4</v>
      </c>
      <c r="F27" s="50">
        <v>5</v>
      </c>
      <c r="G27" s="49">
        <v>6</v>
      </c>
      <c r="H27" s="49">
        <v>7</v>
      </c>
      <c r="I27" s="49">
        <v>8</v>
      </c>
      <c r="J27" s="49">
        <v>9</v>
      </c>
      <c r="K27" s="50">
        <v>10</v>
      </c>
      <c r="L27" s="49">
        <v>11</v>
      </c>
      <c r="M27" s="49">
        <v>12</v>
      </c>
      <c r="N27" s="49">
        <v>13</v>
      </c>
      <c r="O27" s="49">
        <v>14</v>
      </c>
      <c r="P27" s="49">
        <v>15</v>
      </c>
      <c r="Q27" s="49">
        <v>16</v>
      </c>
      <c r="R27" s="49">
        <v>17</v>
      </c>
      <c r="S27" s="49">
        <v>18</v>
      </c>
      <c r="T27" s="49">
        <v>19</v>
      </c>
      <c r="U27" s="50">
        <v>20</v>
      </c>
      <c r="V27" s="49">
        <v>21</v>
      </c>
      <c r="W27" s="49">
        <v>22</v>
      </c>
      <c r="X27" s="49">
        <v>23</v>
      </c>
      <c r="Y27" s="49">
        <v>24</v>
      </c>
      <c r="Z27" s="49">
        <v>25</v>
      </c>
      <c r="AA27" s="49">
        <v>26</v>
      </c>
      <c r="AB27" s="49">
        <v>27</v>
      </c>
      <c r="AC27" s="49">
        <v>28</v>
      </c>
      <c r="AD27" s="49">
        <v>29</v>
      </c>
      <c r="AE27" s="50">
        <v>30</v>
      </c>
      <c r="AF27" s="49">
        <v>31</v>
      </c>
      <c r="AG27" s="49">
        <v>32</v>
      </c>
      <c r="AH27" s="49">
        <v>33</v>
      </c>
      <c r="AI27" s="49">
        <v>34</v>
      </c>
      <c r="AJ27" s="49">
        <v>35</v>
      </c>
      <c r="AK27" s="49">
        <v>36</v>
      </c>
      <c r="AL27" s="49">
        <v>37</v>
      </c>
      <c r="AM27" s="49">
        <v>38</v>
      </c>
      <c r="AN27" s="49">
        <v>39</v>
      </c>
      <c r="AO27" s="50">
        <v>40</v>
      </c>
      <c r="AP27" s="49">
        <v>41</v>
      </c>
      <c r="AQ27" s="49">
        <v>42</v>
      </c>
      <c r="AR27" s="49">
        <v>43</v>
      </c>
      <c r="AS27" s="49">
        <v>44</v>
      </c>
      <c r="AT27" s="49">
        <v>45</v>
      </c>
      <c r="AU27" s="49">
        <v>46</v>
      </c>
      <c r="AV27" s="49">
        <v>47</v>
      </c>
      <c r="AW27" s="49">
        <v>48</v>
      </c>
      <c r="AX27" s="49">
        <v>49</v>
      </c>
      <c r="AY27" s="50">
        <v>50</v>
      </c>
      <c r="AZ27" s="80">
        <f>BB27</f>
        <v>0</v>
      </c>
      <c r="BA27" s="49" t="s">
        <v>34</v>
      </c>
      <c r="BB27" s="51">
        <f>見積書!N8</f>
        <v>0</v>
      </c>
      <c r="BC27" s="46" t="s">
        <v>36</v>
      </c>
    </row>
    <row r="28" spans="1:55" s="37" customFormat="1" x14ac:dyDescent="0.15">
      <c r="A28" s="38" t="s">
        <v>19</v>
      </c>
      <c r="B28" s="82">
        <v>19300</v>
      </c>
      <c r="C28" s="82">
        <v>19300</v>
      </c>
      <c r="D28" s="82">
        <v>19300</v>
      </c>
      <c r="E28" s="82">
        <v>19300</v>
      </c>
      <c r="F28" s="6">
        <f>D57</f>
        <v>19300</v>
      </c>
      <c r="G28" s="39">
        <f t="shared" ref="G28:AY28" si="8">ROUNDDOWN(F28+C71,-2)</f>
        <v>20400</v>
      </c>
      <c r="H28" s="39">
        <f t="shared" si="8"/>
        <v>21500</v>
      </c>
      <c r="I28" s="39">
        <f t="shared" si="8"/>
        <v>22500</v>
      </c>
      <c r="J28" s="39">
        <f t="shared" si="8"/>
        <v>23500</v>
      </c>
      <c r="K28" s="6">
        <f t="shared" si="8"/>
        <v>24400</v>
      </c>
      <c r="L28" s="39">
        <f t="shared" si="8"/>
        <v>25300</v>
      </c>
      <c r="M28" s="39">
        <f t="shared" si="8"/>
        <v>26100</v>
      </c>
      <c r="N28" s="39">
        <f t="shared" si="8"/>
        <v>26900</v>
      </c>
      <c r="O28" s="39">
        <f t="shared" si="8"/>
        <v>27600</v>
      </c>
      <c r="P28" s="39">
        <f t="shared" si="8"/>
        <v>28300</v>
      </c>
      <c r="Q28" s="39">
        <f t="shared" si="8"/>
        <v>28900</v>
      </c>
      <c r="R28" s="39">
        <f t="shared" si="8"/>
        <v>29500</v>
      </c>
      <c r="S28" s="39">
        <f t="shared" si="8"/>
        <v>30000</v>
      </c>
      <c r="T28" s="39">
        <f t="shared" si="8"/>
        <v>30500</v>
      </c>
      <c r="U28" s="6">
        <f t="shared" si="8"/>
        <v>31000</v>
      </c>
      <c r="V28" s="39">
        <f t="shared" si="8"/>
        <v>31500</v>
      </c>
      <c r="W28" s="39">
        <f t="shared" si="8"/>
        <v>32000</v>
      </c>
      <c r="X28" s="39">
        <f t="shared" si="8"/>
        <v>32500</v>
      </c>
      <c r="Y28" s="39">
        <f t="shared" si="8"/>
        <v>33000</v>
      </c>
      <c r="Z28" s="39">
        <f t="shared" si="8"/>
        <v>33500</v>
      </c>
      <c r="AA28" s="39">
        <f t="shared" si="8"/>
        <v>34000</v>
      </c>
      <c r="AB28" s="39">
        <f t="shared" si="8"/>
        <v>34500</v>
      </c>
      <c r="AC28" s="39">
        <f t="shared" si="8"/>
        <v>35000</v>
      </c>
      <c r="AD28" s="39">
        <f t="shared" si="8"/>
        <v>35500</v>
      </c>
      <c r="AE28" s="6">
        <f t="shared" si="8"/>
        <v>36000</v>
      </c>
      <c r="AF28" s="39">
        <f t="shared" si="8"/>
        <v>36500</v>
      </c>
      <c r="AG28" s="39">
        <f t="shared" si="8"/>
        <v>37000</v>
      </c>
      <c r="AH28" s="39">
        <f t="shared" si="8"/>
        <v>37500</v>
      </c>
      <c r="AI28" s="39">
        <f t="shared" si="8"/>
        <v>38000</v>
      </c>
      <c r="AJ28" s="39">
        <f t="shared" si="8"/>
        <v>38500</v>
      </c>
      <c r="AK28" s="39">
        <f t="shared" si="8"/>
        <v>39000</v>
      </c>
      <c r="AL28" s="39">
        <f t="shared" si="8"/>
        <v>39500</v>
      </c>
      <c r="AM28" s="39">
        <f t="shared" si="8"/>
        <v>40000</v>
      </c>
      <c r="AN28" s="39">
        <f t="shared" si="8"/>
        <v>40500</v>
      </c>
      <c r="AO28" s="6">
        <f t="shared" si="8"/>
        <v>41000</v>
      </c>
      <c r="AP28" s="39">
        <f t="shared" si="8"/>
        <v>41500</v>
      </c>
      <c r="AQ28" s="39">
        <f t="shared" si="8"/>
        <v>42000</v>
      </c>
      <c r="AR28" s="39">
        <f t="shared" si="8"/>
        <v>42500</v>
      </c>
      <c r="AS28" s="39">
        <f t="shared" si="8"/>
        <v>43000</v>
      </c>
      <c r="AT28" s="39">
        <f t="shared" si="8"/>
        <v>43500</v>
      </c>
      <c r="AU28" s="39">
        <f t="shared" si="8"/>
        <v>44000</v>
      </c>
      <c r="AV28" s="39">
        <f t="shared" si="8"/>
        <v>44500</v>
      </c>
      <c r="AW28" s="39">
        <f t="shared" si="8"/>
        <v>45000</v>
      </c>
      <c r="AX28" s="39">
        <f t="shared" si="8"/>
        <v>45500</v>
      </c>
      <c r="AY28" s="6">
        <f t="shared" si="8"/>
        <v>46000</v>
      </c>
      <c r="AZ28" s="80">
        <f t="shared" ref="AZ28:AZ33" si="9">BB28</f>
        <v>21000</v>
      </c>
      <c r="BA28" s="38">
        <v>500</v>
      </c>
      <c r="BB28" s="52">
        <f>AY28+(BB$27-AY$27)*BA28</f>
        <v>21000</v>
      </c>
      <c r="BC28" s="46" t="s">
        <v>37</v>
      </c>
    </row>
    <row r="29" spans="1:55" s="37" customFormat="1" x14ac:dyDescent="0.15">
      <c r="A29" s="38" t="s">
        <v>20</v>
      </c>
      <c r="B29" s="82">
        <v>2200</v>
      </c>
      <c r="C29" s="82">
        <v>2200</v>
      </c>
      <c r="D29" s="82">
        <v>2200</v>
      </c>
      <c r="E29" s="82">
        <v>2200</v>
      </c>
      <c r="F29" s="6">
        <f>D58</f>
        <v>2200</v>
      </c>
      <c r="G29" s="39">
        <f t="shared" ref="G29:P30" si="10">ROUNDDOWN((F29+C75),-2)</f>
        <v>2600</v>
      </c>
      <c r="H29" s="39">
        <f t="shared" si="10"/>
        <v>3000</v>
      </c>
      <c r="I29" s="39">
        <f t="shared" si="10"/>
        <v>3400</v>
      </c>
      <c r="J29" s="39">
        <f t="shared" si="10"/>
        <v>3800</v>
      </c>
      <c r="K29" s="6">
        <f t="shared" si="10"/>
        <v>4200</v>
      </c>
      <c r="L29" s="39">
        <f t="shared" si="10"/>
        <v>4600</v>
      </c>
      <c r="M29" s="39">
        <f t="shared" si="10"/>
        <v>5000</v>
      </c>
      <c r="N29" s="39">
        <f t="shared" si="10"/>
        <v>5400</v>
      </c>
      <c r="O29" s="39">
        <f t="shared" si="10"/>
        <v>5800</v>
      </c>
      <c r="P29" s="39">
        <f t="shared" si="10"/>
        <v>6100</v>
      </c>
      <c r="Q29" s="39">
        <f t="shared" ref="Q29:Z30" si="11">ROUNDDOWN((P29+M75),-2)</f>
        <v>6400</v>
      </c>
      <c r="R29" s="39">
        <f t="shared" si="11"/>
        <v>6700</v>
      </c>
      <c r="S29" s="39">
        <f t="shared" si="11"/>
        <v>7000</v>
      </c>
      <c r="T29" s="39">
        <f t="shared" si="11"/>
        <v>7300</v>
      </c>
      <c r="U29" s="6">
        <f t="shared" si="11"/>
        <v>7600</v>
      </c>
      <c r="V29" s="39">
        <f t="shared" si="11"/>
        <v>7900</v>
      </c>
      <c r="W29" s="39">
        <f t="shared" si="11"/>
        <v>8200</v>
      </c>
      <c r="X29" s="39">
        <f t="shared" si="11"/>
        <v>8500</v>
      </c>
      <c r="Y29" s="39">
        <f t="shared" si="11"/>
        <v>8800</v>
      </c>
      <c r="Z29" s="39">
        <f t="shared" si="11"/>
        <v>9100</v>
      </c>
      <c r="AA29" s="39">
        <f t="shared" ref="AA29:AJ30" si="12">ROUNDDOWN((Z29+W75),-2)</f>
        <v>9400</v>
      </c>
      <c r="AB29" s="39">
        <f t="shared" si="12"/>
        <v>9700</v>
      </c>
      <c r="AC29" s="39">
        <f t="shared" si="12"/>
        <v>10000</v>
      </c>
      <c r="AD29" s="39">
        <f t="shared" si="12"/>
        <v>10300</v>
      </c>
      <c r="AE29" s="6">
        <f t="shared" si="12"/>
        <v>10600</v>
      </c>
      <c r="AF29" s="39">
        <f t="shared" si="12"/>
        <v>10900</v>
      </c>
      <c r="AG29" s="39">
        <f t="shared" si="12"/>
        <v>11200</v>
      </c>
      <c r="AH29" s="39">
        <f t="shared" si="12"/>
        <v>11500</v>
      </c>
      <c r="AI29" s="39">
        <f t="shared" si="12"/>
        <v>11800</v>
      </c>
      <c r="AJ29" s="39">
        <f t="shared" si="12"/>
        <v>12100</v>
      </c>
      <c r="AK29" s="39">
        <f t="shared" ref="AK29:AT30" si="13">ROUNDDOWN((AJ29+AG75),-2)</f>
        <v>12400</v>
      </c>
      <c r="AL29" s="39">
        <f t="shared" si="13"/>
        <v>12700</v>
      </c>
      <c r="AM29" s="39">
        <f t="shared" si="13"/>
        <v>13000</v>
      </c>
      <c r="AN29" s="39">
        <f t="shared" si="13"/>
        <v>13300</v>
      </c>
      <c r="AO29" s="6">
        <f t="shared" si="13"/>
        <v>13600</v>
      </c>
      <c r="AP29" s="39">
        <f t="shared" si="13"/>
        <v>13900</v>
      </c>
      <c r="AQ29" s="39">
        <f t="shared" si="13"/>
        <v>14200</v>
      </c>
      <c r="AR29" s="39">
        <f t="shared" si="13"/>
        <v>14500</v>
      </c>
      <c r="AS29" s="39">
        <f t="shared" si="13"/>
        <v>14700</v>
      </c>
      <c r="AT29" s="39">
        <f t="shared" si="13"/>
        <v>14900</v>
      </c>
      <c r="AU29" s="39">
        <f t="shared" ref="AU29:AY30" si="14">ROUNDDOWN((AT29+AQ75),-2)</f>
        <v>15100</v>
      </c>
      <c r="AV29" s="39">
        <f t="shared" si="14"/>
        <v>15300</v>
      </c>
      <c r="AW29" s="39">
        <f t="shared" si="14"/>
        <v>15500</v>
      </c>
      <c r="AX29" s="39">
        <f t="shared" si="14"/>
        <v>15700</v>
      </c>
      <c r="AY29" s="6">
        <f t="shared" si="14"/>
        <v>15900</v>
      </c>
      <c r="AZ29" s="80">
        <f t="shared" si="9"/>
        <v>5900</v>
      </c>
      <c r="BA29" s="38">
        <v>200</v>
      </c>
      <c r="BB29" s="52">
        <f t="shared" ref="BB29:BB32" si="15">AY29+(BB$27-AY$27)*BA29</f>
        <v>5900</v>
      </c>
    </row>
    <row r="30" spans="1:55" s="37" customFormat="1" x14ac:dyDescent="0.15">
      <c r="A30" s="38" t="s">
        <v>21</v>
      </c>
      <c r="B30" s="82">
        <v>4300</v>
      </c>
      <c r="C30" s="82">
        <v>4300</v>
      </c>
      <c r="D30" s="82">
        <v>4300</v>
      </c>
      <c r="E30" s="82">
        <v>4300</v>
      </c>
      <c r="F30" s="6">
        <f>D59</f>
        <v>4300</v>
      </c>
      <c r="G30" s="39">
        <f t="shared" si="10"/>
        <v>5100</v>
      </c>
      <c r="H30" s="39">
        <f t="shared" si="10"/>
        <v>5900</v>
      </c>
      <c r="I30" s="39">
        <f t="shared" si="10"/>
        <v>6700</v>
      </c>
      <c r="J30" s="39">
        <f t="shared" si="10"/>
        <v>7500</v>
      </c>
      <c r="K30" s="6">
        <f t="shared" si="10"/>
        <v>8300</v>
      </c>
      <c r="L30" s="39">
        <f t="shared" si="10"/>
        <v>9100</v>
      </c>
      <c r="M30" s="39">
        <f t="shared" si="10"/>
        <v>9900</v>
      </c>
      <c r="N30" s="39">
        <f t="shared" si="10"/>
        <v>10600</v>
      </c>
      <c r="O30" s="39">
        <f t="shared" si="10"/>
        <v>11300</v>
      </c>
      <c r="P30" s="39">
        <f t="shared" si="10"/>
        <v>12000</v>
      </c>
      <c r="Q30" s="39">
        <f t="shared" si="11"/>
        <v>12700</v>
      </c>
      <c r="R30" s="39">
        <f t="shared" si="11"/>
        <v>13400</v>
      </c>
      <c r="S30" s="39">
        <f t="shared" si="11"/>
        <v>14100</v>
      </c>
      <c r="T30" s="39">
        <f t="shared" si="11"/>
        <v>14800</v>
      </c>
      <c r="U30" s="6">
        <f t="shared" si="11"/>
        <v>15500</v>
      </c>
      <c r="V30" s="39">
        <f t="shared" si="11"/>
        <v>16200</v>
      </c>
      <c r="W30" s="39">
        <f t="shared" si="11"/>
        <v>16900</v>
      </c>
      <c r="X30" s="39">
        <f t="shared" si="11"/>
        <v>17600</v>
      </c>
      <c r="Y30" s="39">
        <f t="shared" si="11"/>
        <v>18300</v>
      </c>
      <c r="Z30" s="39">
        <f t="shared" si="11"/>
        <v>19000</v>
      </c>
      <c r="AA30" s="39">
        <f t="shared" si="12"/>
        <v>19600</v>
      </c>
      <c r="AB30" s="39">
        <f t="shared" si="12"/>
        <v>20200</v>
      </c>
      <c r="AC30" s="39">
        <f t="shared" si="12"/>
        <v>20800</v>
      </c>
      <c r="AD30" s="39">
        <f t="shared" si="12"/>
        <v>21400</v>
      </c>
      <c r="AE30" s="6">
        <f t="shared" si="12"/>
        <v>22000</v>
      </c>
      <c r="AF30" s="39">
        <f t="shared" si="12"/>
        <v>22600</v>
      </c>
      <c r="AG30" s="39">
        <f t="shared" si="12"/>
        <v>23200</v>
      </c>
      <c r="AH30" s="39">
        <f t="shared" si="12"/>
        <v>23800</v>
      </c>
      <c r="AI30" s="39">
        <f t="shared" si="12"/>
        <v>24400</v>
      </c>
      <c r="AJ30" s="39">
        <f t="shared" si="12"/>
        <v>25000</v>
      </c>
      <c r="AK30" s="39">
        <f t="shared" si="13"/>
        <v>25600</v>
      </c>
      <c r="AL30" s="39">
        <f t="shared" si="13"/>
        <v>26200</v>
      </c>
      <c r="AM30" s="39">
        <f t="shared" si="13"/>
        <v>26800</v>
      </c>
      <c r="AN30" s="39">
        <f t="shared" si="13"/>
        <v>27400</v>
      </c>
      <c r="AO30" s="6">
        <f t="shared" si="13"/>
        <v>28000</v>
      </c>
      <c r="AP30" s="39">
        <f t="shared" si="13"/>
        <v>28500</v>
      </c>
      <c r="AQ30" s="39">
        <f t="shared" si="13"/>
        <v>29000</v>
      </c>
      <c r="AR30" s="39">
        <f t="shared" si="13"/>
        <v>29500</v>
      </c>
      <c r="AS30" s="39">
        <f t="shared" si="13"/>
        <v>30000</v>
      </c>
      <c r="AT30" s="39">
        <f t="shared" si="13"/>
        <v>30500</v>
      </c>
      <c r="AU30" s="39">
        <f t="shared" si="14"/>
        <v>31000</v>
      </c>
      <c r="AV30" s="39">
        <f t="shared" si="14"/>
        <v>31500</v>
      </c>
      <c r="AW30" s="39">
        <f t="shared" si="14"/>
        <v>32000</v>
      </c>
      <c r="AX30" s="39">
        <f t="shared" si="14"/>
        <v>32500</v>
      </c>
      <c r="AY30" s="6">
        <f t="shared" si="14"/>
        <v>33000</v>
      </c>
      <c r="AZ30" s="80">
        <f t="shared" si="9"/>
        <v>8000</v>
      </c>
      <c r="BA30" s="38">
        <v>500</v>
      </c>
      <c r="BB30" s="52">
        <f t="shared" si="15"/>
        <v>8000</v>
      </c>
    </row>
    <row r="31" spans="1:55" s="37" customFormat="1" x14ac:dyDescent="0.15">
      <c r="A31" s="40" t="s">
        <v>7</v>
      </c>
      <c r="B31" s="83">
        <v>25800</v>
      </c>
      <c r="C31" s="83">
        <v>25800</v>
      </c>
      <c r="D31" s="83">
        <v>25800</v>
      </c>
      <c r="E31" s="83">
        <v>25800</v>
      </c>
      <c r="F31" s="18">
        <f t="shared" ref="F31:G31" si="16">SUM(F28:F30)</f>
        <v>25800</v>
      </c>
      <c r="G31" s="42">
        <f t="shared" si="16"/>
        <v>28100</v>
      </c>
      <c r="H31" s="42">
        <f t="shared" ref="H31:AY31" si="17">SUM(H28:H30)</f>
        <v>30400</v>
      </c>
      <c r="I31" s="42">
        <f t="shared" si="17"/>
        <v>32600</v>
      </c>
      <c r="J31" s="42">
        <f t="shared" si="17"/>
        <v>34800</v>
      </c>
      <c r="K31" s="18">
        <f t="shared" si="17"/>
        <v>36900</v>
      </c>
      <c r="L31" s="42">
        <f t="shared" si="17"/>
        <v>39000</v>
      </c>
      <c r="M31" s="42">
        <f t="shared" si="17"/>
        <v>41000</v>
      </c>
      <c r="N31" s="42">
        <f t="shared" si="17"/>
        <v>42900</v>
      </c>
      <c r="O31" s="42">
        <f t="shared" si="17"/>
        <v>44700</v>
      </c>
      <c r="P31" s="42">
        <f t="shared" si="17"/>
        <v>46400</v>
      </c>
      <c r="Q31" s="42">
        <f t="shared" si="17"/>
        <v>48000</v>
      </c>
      <c r="R31" s="42">
        <f t="shared" si="17"/>
        <v>49600</v>
      </c>
      <c r="S31" s="42">
        <f t="shared" si="17"/>
        <v>51100</v>
      </c>
      <c r="T31" s="42">
        <f t="shared" si="17"/>
        <v>52600</v>
      </c>
      <c r="U31" s="18">
        <f t="shared" si="17"/>
        <v>54100</v>
      </c>
      <c r="V31" s="42">
        <f t="shared" si="17"/>
        <v>55600</v>
      </c>
      <c r="W31" s="42">
        <f t="shared" si="17"/>
        <v>57100</v>
      </c>
      <c r="X31" s="42">
        <f t="shared" si="17"/>
        <v>58600</v>
      </c>
      <c r="Y31" s="42">
        <f t="shared" si="17"/>
        <v>60100</v>
      </c>
      <c r="Z31" s="42">
        <f t="shared" si="17"/>
        <v>61600</v>
      </c>
      <c r="AA31" s="42">
        <f t="shared" si="17"/>
        <v>63000</v>
      </c>
      <c r="AB31" s="42">
        <f t="shared" si="17"/>
        <v>64400</v>
      </c>
      <c r="AC31" s="42">
        <f t="shared" si="17"/>
        <v>65800</v>
      </c>
      <c r="AD31" s="42">
        <f t="shared" si="17"/>
        <v>67200</v>
      </c>
      <c r="AE31" s="18">
        <f t="shared" si="17"/>
        <v>68600</v>
      </c>
      <c r="AF31" s="42">
        <f t="shared" si="17"/>
        <v>70000</v>
      </c>
      <c r="AG31" s="42">
        <f t="shared" si="17"/>
        <v>71400</v>
      </c>
      <c r="AH31" s="42">
        <f t="shared" si="17"/>
        <v>72800</v>
      </c>
      <c r="AI31" s="42">
        <f t="shared" si="17"/>
        <v>74200</v>
      </c>
      <c r="AJ31" s="42">
        <f t="shared" si="17"/>
        <v>75600</v>
      </c>
      <c r="AK31" s="42">
        <f t="shared" si="17"/>
        <v>77000</v>
      </c>
      <c r="AL31" s="42">
        <f t="shared" si="17"/>
        <v>78400</v>
      </c>
      <c r="AM31" s="42">
        <f t="shared" si="17"/>
        <v>79800</v>
      </c>
      <c r="AN31" s="42">
        <f t="shared" si="17"/>
        <v>81200</v>
      </c>
      <c r="AO31" s="18">
        <f t="shared" si="17"/>
        <v>82600</v>
      </c>
      <c r="AP31" s="42">
        <f t="shared" si="17"/>
        <v>83900</v>
      </c>
      <c r="AQ31" s="42">
        <f t="shared" si="17"/>
        <v>85200</v>
      </c>
      <c r="AR31" s="42">
        <f t="shared" si="17"/>
        <v>86500</v>
      </c>
      <c r="AS31" s="42">
        <f t="shared" si="17"/>
        <v>87700</v>
      </c>
      <c r="AT31" s="42">
        <f t="shared" si="17"/>
        <v>88900</v>
      </c>
      <c r="AU31" s="42">
        <f t="shared" si="17"/>
        <v>90100</v>
      </c>
      <c r="AV31" s="42">
        <f t="shared" si="17"/>
        <v>91300</v>
      </c>
      <c r="AW31" s="42">
        <f t="shared" si="17"/>
        <v>92500</v>
      </c>
      <c r="AX31" s="42">
        <f t="shared" si="17"/>
        <v>93700</v>
      </c>
      <c r="AY31" s="18">
        <f t="shared" si="17"/>
        <v>94900</v>
      </c>
      <c r="AZ31" s="80">
        <f t="shared" si="9"/>
        <v>34900</v>
      </c>
      <c r="BA31" s="47">
        <f>SUM(BA28:BA30)</f>
        <v>1200</v>
      </c>
      <c r="BB31" s="53">
        <f>SUM(BB28:BB30)</f>
        <v>34900</v>
      </c>
    </row>
    <row r="32" spans="1:55" s="37" customFormat="1" x14ac:dyDescent="0.15">
      <c r="A32" s="41" t="s">
        <v>10</v>
      </c>
      <c r="B32" s="84">
        <v>3500</v>
      </c>
      <c r="C32" s="84">
        <v>3500</v>
      </c>
      <c r="D32" s="84">
        <v>3500</v>
      </c>
      <c r="E32" s="84">
        <v>3500</v>
      </c>
      <c r="F32" s="6">
        <f>D63</f>
        <v>3500</v>
      </c>
      <c r="G32" s="39">
        <f t="shared" ref="G32:AY32" si="18">ROUNDDOWN((F32+C77),-2)</f>
        <v>4100</v>
      </c>
      <c r="H32" s="39">
        <f t="shared" si="18"/>
        <v>4700</v>
      </c>
      <c r="I32" s="39">
        <f t="shared" si="18"/>
        <v>5300</v>
      </c>
      <c r="J32" s="39">
        <f t="shared" si="18"/>
        <v>5900</v>
      </c>
      <c r="K32" s="6">
        <f t="shared" si="18"/>
        <v>6500</v>
      </c>
      <c r="L32" s="39">
        <f t="shared" si="18"/>
        <v>7100</v>
      </c>
      <c r="M32" s="39">
        <f t="shared" si="18"/>
        <v>7700</v>
      </c>
      <c r="N32" s="39">
        <f t="shared" si="18"/>
        <v>8300</v>
      </c>
      <c r="O32" s="39">
        <f t="shared" si="18"/>
        <v>8900</v>
      </c>
      <c r="P32" s="39">
        <f t="shared" si="18"/>
        <v>9500</v>
      </c>
      <c r="Q32" s="39">
        <f t="shared" si="18"/>
        <v>10100</v>
      </c>
      <c r="R32" s="39">
        <f t="shared" si="18"/>
        <v>10700</v>
      </c>
      <c r="S32" s="39">
        <f t="shared" si="18"/>
        <v>11300</v>
      </c>
      <c r="T32" s="39">
        <f t="shared" si="18"/>
        <v>11900</v>
      </c>
      <c r="U32" s="6">
        <f t="shared" si="18"/>
        <v>12500</v>
      </c>
      <c r="V32" s="39">
        <f t="shared" si="18"/>
        <v>13000</v>
      </c>
      <c r="W32" s="39">
        <f t="shared" si="18"/>
        <v>13500</v>
      </c>
      <c r="X32" s="39">
        <f t="shared" si="18"/>
        <v>14000</v>
      </c>
      <c r="Y32" s="39">
        <f t="shared" si="18"/>
        <v>14500</v>
      </c>
      <c r="Z32" s="39">
        <f t="shared" si="18"/>
        <v>15000</v>
      </c>
      <c r="AA32" s="39">
        <f t="shared" si="18"/>
        <v>15500</v>
      </c>
      <c r="AB32" s="39">
        <f t="shared" si="18"/>
        <v>16000</v>
      </c>
      <c r="AC32" s="39">
        <f t="shared" si="18"/>
        <v>16500</v>
      </c>
      <c r="AD32" s="39">
        <f t="shared" si="18"/>
        <v>17000</v>
      </c>
      <c r="AE32" s="6">
        <f t="shared" si="18"/>
        <v>17500</v>
      </c>
      <c r="AF32" s="39">
        <f t="shared" si="18"/>
        <v>18000</v>
      </c>
      <c r="AG32" s="39">
        <f t="shared" si="18"/>
        <v>18500</v>
      </c>
      <c r="AH32" s="39">
        <f t="shared" si="18"/>
        <v>19000</v>
      </c>
      <c r="AI32" s="39">
        <f t="shared" si="18"/>
        <v>19500</v>
      </c>
      <c r="AJ32" s="39">
        <f t="shared" si="18"/>
        <v>20000</v>
      </c>
      <c r="AK32" s="39">
        <f t="shared" si="18"/>
        <v>20500</v>
      </c>
      <c r="AL32" s="39">
        <f t="shared" si="18"/>
        <v>21000</v>
      </c>
      <c r="AM32" s="39">
        <f t="shared" si="18"/>
        <v>21500</v>
      </c>
      <c r="AN32" s="39">
        <f t="shared" si="18"/>
        <v>21900</v>
      </c>
      <c r="AO32" s="6">
        <f t="shared" si="18"/>
        <v>22300</v>
      </c>
      <c r="AP32" s="39">
        <f t="shared" si="18"/>
        <v>22700</v>
      </c>
      <c r="AQ32" s="39">
        <f t="shared" si="18"/>
        <v>23100</v>
      </c>
      <c r="AR32" s="39">
        <f t="shared" si="18"/>
        <v>23500</v>
      </c>
      <c r="AS32" s="39">
        <f t="shared" si="18"/>
        <v>23900</v>
      </c>
      <c r="AT32" s="39">
        <f t="shared" si="18"/>
        <v>24300</v>
      </c>
      <c r="AU32" s="39">
        <f t="shared" si="18"/>
        <v>24700</v>
      </c>
      <c r="AV32" s="39">
        <f t="shared" si="18"/>
        <v>25100</v>
      </c>
      <c r="AW32" s="39">
        <f t="shared" si="18"/>
        <v>25500</v>
      </c>
      <c r="AX32" s="39">
        <f t="shared" si="18"/>
        <v>25900</v>
      </c>
      <c r="AY32" s="6">
        <f t="shared" si="18"/>
        <v>26300</v>
      </c>
      <c r="AZ32" s="80">
        <f t="shared" si="9"/>
        <v>6300</v>
      </c>
      <c r="BA32" s="38">
        <v>400</v>
      </c>
      <c r="BB32" s="52">
        <f t="shared" si="15"/>
        <v>6300</v>
      </c>
    </row>
    <row r="33" spans="1:55" s="37" customFormat="1" x14ac:dyDescent="0.15">
      <c r="A33" s="47" t="s">
        <v>12</v>
      </c>
      <c r="B33" s="85">
        <v>29300</v>
      </c>
      <c r="C33" s="85">
        <v>29300</v>
      </c>
      <c r="D33" s="85">
        <v>29300</v>
      </c>
      <c r="E33" s="85">
        <v>29300</v>
      </c>
      <c r="F33" s="22">
        <f>SUM(F31:F32)</f>
        <v>29300</v>
      </c>
      <c r="G33" s="43">
        <f t="shared" ref="G33" si="19">SUM(G31:G32)</f>
        <v>32200</v>
      </c>
      <c r="H33" s="43">
        <f t="shared" ref="H33" si="20">SUM(H31:H32)</f>
        <v>35100</v>
      </c>
      <c r="I33" s="43">
        <f t="shared" ref="I33" si="21">SUM(I31:I32)</f>
        <v>37900</v>
      </c>
      <c r="J33" s="43">
        <f t="shared" ref="J33" si="22">SUM(J31:J32)</f>
        <v>40700</v>
      </c>
      <c r="K33" s="22">
        <f t="shared" ref="K33" si="23">SUM(K31:K32)</f>
        <v>43400</v>
      </c>
      <c r="L33" s="43">
        <f t="shared" ref="L33" si="24">SUM(L31:L32)</f>
        <v>46100</v>
      </c>
      <c r="M33" s="43">
        <f t="shared" ref="M33" si="25">SUM(M31:M32)</f>
        <v>48700</v>
      </c>
      <c r="N33" s="43">
        <f t="shared" ref="N33" si="26">SUM(N31:N32)</f>
        <v>51200</v>
      </c>
      <c r="O33" s="43">
        <f>SUM(O31:O32)</f>
        <v>53600</v>
      </c>
      <c r="P33" s="43">
        <f t="shared" ref="P33" si="27">SUM(P31:P32)</f>
        <v>55900</v>
      </c>
      <c r="Q33" s="43">
        <f t="shared" ref="Q33" si="28">SUM(Q31:Q32)</f>
        <v>58100</v>
      </c>
      <c r="R33" s="43">
        <f t="shared" ref="R33" si="29">SUM(R31:R32)</f>
        <v>60300</v>
      </c>
      <c r="S33" s="43">
        <f t="shared" ref="S33" si="30">SUM(S31:S32)</f>
        <v>62400</v>
      </c>
      <c r="T33" s="43">
        <f t="shared" ref="T33" si="31">SUM(T31:T32)</f>
        <v>64500</v>
      </c>
      <c r="U33" s="22">
        <f t="shared" ref="U33" si="32">SUM(U31:U32)</f>
        <v>66600</v>
      </c>
      <c r="V33" s="43">
        <f t="shared" ref="V33" si="33">SUM(V31:V32)</f>
        <v>68600</v>
      </c>
      <c r="W33" s="43">
        <f t="shared" ref="W33" si="34">SUM(W31:W32)</f>
        <v>70600</v>
      </c>
      <c r="X33" s="43">
        <f t="shared" ref="X33" si="35">SUM(X31:X32)</f>
        <v>72600</v>
      </c>
      <c r="Y33" s="43">
        <f t="shared" ref="Y33" si="36">SUM(Y31:Y32)</f>
        <v>74600</v>
      </c>
      <c r="Z33" s="43">
        <f t="shared" ref="Z33" si="37">SUM(Z31:Z32)</f>
        <v>76600</v>
      </c>
      <c r="AA33" s="43">
        <f t="shared" ref="AA33" si="38">SUM(AA31:AA32)</f>
        <v>78500</v>
      </c>
      <c r="AB33" s="43">
        <f t="shared" ref="AB33" si="39">SUM(AB31:AB32)</f>
        <v>80400</v>
      </c>
      <c r="AC33" s="43">
        <f t="shared" ref="AC33" si="40">SUM(AC31:AC32)</f>
        <v>82300</v>
      </c>
      <c r="AD33" s="43">
        <f t="shared" ref="AD33" si="41">SUM(AD31:AD32)</f>
        <v>84200</v>
      </c>
      <c r="AE33" s="22">
        <f t="shared" ref="AE33" si="42">SUM(AE31:AE32)</f>
        <v>86100</v>
      </c>
      <c r="AF33" s="43">
        <f t="shared" ref="AF33" si="43">SUM(AF31:AF32)</f>
        <v>88000</v>
      </c>
      <c r="AG33" s="43">
        <f t="shared" ref="AG33" si="44">SUM(AG31:AG32)</f>
        <v>89900</v>
      </c>
      <c r="AH33" s="43">
        <f t="shared" ref="AH33" si="45">SUM(AH31:AH32)</f>
        <v>91800</v>
      </c>
      <c r="AI33" s="43">
        <f t="shared" ref="AI33" si="46">SUM(AI31:AI32)</f>
        <v>93700</v>
      </c>
      <c r="AJ33" s="43">
        <f t="shared" ref="AJ33" si="47">SUM(AJ31:AJ32)</f>
        <v>95600</v>
      </c>
      <c r="AK33" s="43">
        <f t="shared" ref="AK33" si="48">SUM(AK31:AK32)</f>
        <v>97500</v>
      </c>
      <c r="AL33" s="43">
        <f t="shared" ref="AL33" si="49">SUM(AL31:AL32)</f>
        <v>99400</v>
      </c>
      <c r="AM33" s="43">
        <f t="shared" ref="AM33" si="50">SUM(AM31:AM32)</f>
        <v>101300</v>
      </c>
      <c r="AN33" s="43">
        <f t="shared" ref="AN33" si="51">SUM(AN31:AN32)</f>
        <v>103100</v>
      </c>
      <c r="AO33" s="22">
        <f t="shared" ref="AO33" si="52">SUM(AO31:AO32)</f>
        <v>104900</v>
      </c>
      <c r="AP33" s="43">
        <f t="shared" ref="AP33" si="53">SUM(AP31:AP32)</f>
        <v>106600</v>
      </c>
      <c r="AQ33" s="43">
        <f t="shared" ref="AQ33" si="54">SUM(AQ31:AQ32)</f>
        <v>108300</v>
      </c>
      <c r="AR33" s="43">
        <f t="shared" ref="AR33" si="55">SUM(AR31:AR32)</f>
        <v>110000</v>
      </c>
      <c r="AS33" s="43">
        <f t="shared" ref="AS33" si="56">SUM(AS31:AS32)</f>
        <v>111600</v>
      </c>
      <c r="AT33" s="43">
        <f t="shared" ref="AT33" si="57">SUM(AT31:AT32)</f>
        <v>113200</v>
      </c>
      <c r="AU33" s="43">
        <f t="shared" ref="AU33" si="58">SUM(AU31:AU32)</f>
        <v>114800</v>
      </c>
      <c r="AV33" s="43">
        <f t="shared" ref="AV33" si="59">SUM(AV31:AV32)</f>
        <v>116400</v>
      </c>
      <c r="AW33" s="43">
        <f t="shared" ref="AW33" si="60">SUM(AW31:AW32)</f>
        <v>118000</v>
      </c>
      <c r="AX33" s="43">
        <f t="shared" ref="AX33" si="61">SUM(AX31:AX32)</f>
        <v>119600</v>
      </c>
      <c r="AY33" s="22">
        <f t="shared" ref="AY33" si="62">SUM(AY31:AY32)</f>
        <v>121200</v>
      </c>
      <c r="AZ33" s="80">
        <f t="shared" si="9"/>
        <v>41200</v>
      </c>
      <c r="BA33" s="47">
        <f>SUM(BA31:BA32)</f>
        <v>1600</v>
      </c>
      <c r="BB33" s="53">
        <f>BB31+BB32</f>
        <v>41200</v>
      </c>
    </row>
    <row r="34" spans="1:55" x14ac:dyDescent="0.15">
      <c r="B34" s="16"/>
      <c r="C34" s="16"/>
      <c r="D34" s="16"/>
      <c r="E34" s="16"/>
      <c r="G34" s="8"/>
      <c r="V34" s="2"/>
      <c r="W34" s="2"/>
      <c r="Z34" s="13"/>
      <c r="AA34" s="16"/>
    </row>
    <row r="35" spans="1:55" s="54" customFormat="1" x14ac:dyDescent="0.15">
      <c r="B35" s="57"/>
      <c r="C35" s="57"/>
      <c r="D35" s="57"/>
      <c r="E35" s="57"/>
      <c r="G35" s="55"/>
      <c r="Z35" s="56"/>
      <c r="AA35" s="57"/>
      <c r="BA35" s="88"/>
      <c r="BB35" s="87"/>
      <c r="BC35" s="46"/>
    </row>
    <row r="36" spans="1:55" s="54" customFormat="1" x14ac:dyDescent="0.15">
      <c r="B36" s="57"/>
      <c r="C36" s="57"/>
      <c r="D36" s="57"/>
      <c r="E36" s="57"/>
      <c r="G36" s="55"/>
      <c r="Z36" s="56"/>
      <c r="AA36" s="57"/>
      <c r="BA36" s="88"/>
      <c r="BB36" s="87"/>
      <c r="BC36" s="46"/>
    </row>
    <row r="37" spans="1:55" s="37" customFormat="1" x14ac:dyDescent="0.15">
      <c r="A37" s="49"/>
      <c r="B37" s="81">
        <v>1</v>
      </c>
      <c r="C37" s="81">
        <v>2</v>
      </c>
      <c r="D37" s="81">
        <v>3</v>
      </c>
      <c r="E37" s="81">
        <v>4</v>
      </c>
      <c r="F37" s="50">
        <v>5</v>
      </c>
      <c r="G37" s="49">
        <v>6</v>
      </c>
      <c r="H37" s="49">
        <v>7</v>
      </c>
      <c r="I37" s="49">
        <v>8</v>
      </c>
      <c r="J37" s="49">
        <v>9</v>
      </c>
      <c r="K37" s="50">
        <v>10</v>
      </c>
      <c r="L37" s="49">
        <v>11</v>
      </c>
      <c r="M37" s="49">
        <v>12</v>
      </c>
      <c r="N37" s="49">
        <v>13</v>
      </c>
      <c r="O37" s="49">
        <v>14</v>
      </c>
      <c r="P37" s="49">
        <v>15</v>
      </c>
      <c r="Q37" s="49">
        <v>16</v>
      </c>
      <c r="R37" s="49">
        <v>17</v>
      </c>
      <c r="S37" s="49">
        <v>18</v>
      </c>
      <c r="T37" s="49">
        <v>19</v>
      </c>
      <c r="U37" s="50">
        <v>20</v>
      </c>
      <c r="V37" s="49">
        <v>21</v>
      </c>
      <c r="W37" s="49">
        <v>22</v>
      </c>
      <c r="X37" s="49">
        <v>23</v>
      </c>
      <c r="Y37" s="49">
        <v>24</v>
      </c>
      <c r="Z37" s="49">
        <v>25</v>
      </c>
      <c r="AA37" s="49">
        <v>26</v>
      </c>
      <c r="AB37" s="49">
        <v>27</v>
      </c>
      <c r="AC37" s="49">
        <v>28</v>
      </c>
      <c r="AD37" s="49">
        <v>29</v>
      </c>
      <c r="AE37" s="50">
        <v>30</v>
      </c>
      <c r="AF37" s="49">
        <v>31</v>
      </c>
      <c r="AG37" s="49">
        <v>32</v>
      </c>
      <c r="AH37" s="49">
        <v>33</v>
      </c>
      <c r="AI37" s="49">
        <v>34</v>
      </c>
      <c r="AJ37" s="49">
        <v>35</v>
      </c>
      <c r="AK37" s="49">
        <v>36</v>
      </c>
      <c r="AL37" s="49">
        <v>37</v>
      </c>
      <c r="AM37" s="49">
        <v>38</v>
      </c>
      <c r="AN37" s="49">
        <v>39</v>
      </c>
      <c r="AO37" s="50">
        <v>40</v>
      </c>
      <c r="AP37" s="49">
        <v>41</v>
      </c>
      <c r="AQ37" s="49">
        <v>42</v>
      </c>
      <c r="AR37" s="49">
        <v>43</v>
      </c>
      <c r="AS37" s="49">
        <v>44</v>
      </c>
      <c r="AT37" s="49">
        <v>45</v>
      </c>
      <c r="AU37" s="49">
        <v>46</v>
      </c>
      <c r="AV37" s="49">
        <v>47</v>
      </c>
      <c r="AW37" s="49">
        <v>48</v>
      </c>
      <c r="AX37" s="49">
        <v>49</v>
      </c>
      <c r="AY37" s="50">
        <v>50</v>
      </c>
      <c r="AZ37" s="80">
        <f>BB37</f>
        <v>0</v>
      </c>
      <c r="BA37" s="49" t="s">
        <v>34</v>
      </c>
      <c r="BB37" s="51">
        <f>BB27</f>
        <v>0</v>
      </c>
      <c r="BC37" s="46" t="s">
        <v>36</v>
      </c>
    </row>
    <row r="38" spans="1:55" s="54" customFormat="1" x14ac:dyDescent="0.15">
      <c r="A38" s="58" t="s">
        <v>19</v>
      </c>
      <c r="B38" s="86">
        <v>8500</v>
      </c>
      <c r="C38" s="86">
        <v>8500</v>
      </c>
      <c r="D38" s="86">
        <v>8500</v>
      </c>
      <c r="E38" s="86">
        <v>8500</v>
      </c>
      <c r="F38" s="59">
        <v>8500</v>
      </c>
      <c r="G38" s="59">
        <f t="shared" ref="G38:AY38" si="63">ROUNDDOWN(F38+C71*0.5*G44,-2)</f>
        <v>9000</v>
      </c>
      <c r="H38" s="59">
        <f t="shared" si="63"/>
        <v>9500</v>
      </c>
      <c r="I38" s="59">
        <f t="shared" si="63"/>
        <v>10000</v>
      </c>
      <c r="J38" s="59">
        <f t="shared" si="63"/>
        <v>10400</v>
      </c>
      <c r="K38" s="59">
        <f t="shared" si="63"/>
        <v>10800</v>
      </c>
      <c r="L38" s="59">
        <f t="shared" si="63"/>
        <v>11200</v>
      </c>
      <c r="M38" s="59">
        <f t="shared" si="63"/>
        <v>11500</v>
      </c>
      <c r="N38" s="59">
        <f t="shared" si="63"/>
        <v>11800</v>
      </c>
      <c r="O38" s="59">
        <f t="shared" si="63"/>
        <v>12100</v>
      </c>
      <c r="P38" s="59">
        <f t="shared" si="63"/>
        <v>12400</v>
      </c>
      <c r="Q38" s="59">
        <f t="shared" si="63"/>
        <v>12600</v>
      </c>
      <c r="R38" s="59">
        <f t="shared" si="63"/>
        <v>12800</v>
      </c>
      <c r="S38" s="59">
        <f t="shared" si="63"/>
        <v>13000</v>
      </c>
      <c r="T38" s="59">
        <f t="shared" si="63"/>
        <v>13200</v>
      </c>
      <c r="U38" s="59">
        <f t="shared" si="63"/>
        <v>13400</v>
      </c>
      <c r="V38" s="59">
        <f t="shared" si="63"/>
        <v>13600</v>
      </c>
      <c r="W38" s="59">
        <f t="shared" si="63"/>
        <v>13800</v>
      </c>
      <c r="X38" s="59">
        <f t="shared" si="63"/>
        <v>14000</v>
      </c>
      <c r="Y38" s="59">
        <f t="shared" si="63"/>
        <v>14200</v>
      </c>
      <c r="Z38" s="59">
        <f t="shared" si="63"/>
        <v>14400</v>
      </c>
      <c r="AA38" s="59">
        <f t="shared" si="63"/>
        <v>14600</v>
      </c>
      <c r="AB38" s="59">
        <f t="shared" si="63"/>
        <v>14700</v>
      </c>
      <c r="AC38" s="59">
        <f t="shared" si="63"/>
        <v>14800</v>
      </c>
      <c r="AD38" s="59">
        <f t="shared" si="63"/>
        <v>14900</v>
      </c>
      <c r="AE38" s="59">
        <f t="shared" si="63"/>
        <v>15000</v>
      </c>
      <c r="AF38" s="59">
        <f t="shared" si="63"/>
        <v>15100</v>
      </c>
      <c r="AG38" s="59">
        <f t="shared" si="63"/>
        <v>15200</v>
      </c>
      <c r="AH38" s="59">
        <f t="shared" si="63"/>
        <v>15300</v>
      </c>
      <c r="AI38" s="59">
        <f t="shared" si="63"/>
        <v>15400</v>
      </c>
      <c r="AJ38" s="59">
        <f t="shared" si="63"/>
        <v>15500</v>
      </c>
      <c r="AK38" s="59">
        <f t="shared" si="63"/>
        <v>15600</v>
      </c>
      <c r="AL38" s="59">
        <f t="shared" si="63"/>
        <v>15700</v>
      </c>
      <c r="AM38" s="59">
        <f t="shared" si="63"/>
        <v>15800</v>
      </c>
      <c r="AN38" s="59">
        <f t="shared" si="63"/>
        <v>15900</v>
      </c>
      <c r="AO38" s="59">
        <f t="shared" si="63"/>
        <v>16000</v>
      </c>
      <c r="AP38" s="59">
        <f t="shared" si="63"/>
        <v>16100</v>
      </c>
      <c r="AQ38" s="59">
        <f t="shared" si="63"/>
        <v>16200</v>
      </c>
      <c r="AR38" s="59">
        <f t="shared" si="63"/>
        <v>16300</v>
      </c>
      <c r="AS38" s="59">
        <f t="shared" si="63"/>
        <v>16400</v>
      </c>
      <c r="AT38" s="59">
        <f t="shared" si="63"/>
        <v>16500</v>
      </c>
      <c r="AU38" s="59">
        <f t="shared" si="63"/>
        <v>16600</v>
      </c>
      <c r="AV38" s="59">
        <f t="shared" si="63"/>
        <v>16700</v>
      </c>
      <c r="AW38" s="59">
        <f t="shared" si="63"/>
        <v>16800</v>
      </c>
      <c r="AX38" s="59">
        <f t="shared" si="63"/>
        <v>16900</v>
      </c>
      <c r="AY38" s="59">
        <f t="shared" si="63"/>
        <v>17000</v>
      </c>
      <c r="AZ38" s="57">
        <f>BB38</f>
        <v>12000</v>
      </c>
      <c r="BA38" s="38">
        <v>100</v>
      </c>
      <c r="BB38" s="52">
        <f>AY38+(BB$37-AY$27)*BA38</f>
        <v>12000</v>
      </c>
      <c r="BC38" s="46" t="s">
        <v>37</v>
      </c>
    </row>
    <row r="39" spans="1:55" s="54" customFormat="1" x14ac:dyDescent="0.15">
      <c r="A39" s="41" t="s">
        <v>10</v>
      </c>
      <c r="B39" s="84">
        <v>3500</v>
      </c>
      <c r="C39" s="84">
        <v>3500</v>
      </c>
      <c r="D39" s="84">
        <v>3500</v>
      </c>
      <c r="E39" s="84">
        <v>3500</v>
      </c>
      <c r="F39" s="59">
        <f>F32</f>
        <v>3500</v>
      </c>
      <c r="G39" s="59">
        <f t="shared" ref="G39:L39" si="64">G32</f>
        <v>4100</v>
      </c>
      <c r="H39" s="59">
        <f t="shared" si="64"/>
        <v>4700</v>
      </c>
      <c r="I39" s="59">
        <f t="shared" si="64"/>
        <v>5300</v>
      </c>
      <c r="J39" s="59">
        <f t="shared" si="64"/>
        <v>5900</v>
      </c>
      <c r="K39" s="59">
        <f t="shared" si="64"/>
        <v>6500</v>
      </c>
      <c r="L39" s="59">
        <f t="shared" si="64"/>
        <v>7100</v>
      </c>
      <c r="M39" s="59">
        <f t="shared" ref="M39:AY39" si="65">ROUNDDOWN(L39+I77*M45,-2)</f>
        <v>7600</v>
      </c>
      <c r="N39" s="59">
        <f t="shared" si="65"/>
        <v>8100</v>
      </c>
      <c r="O39" s="59">
        <f t="shared" si="65"/>
        <v>8600</v>
      </c>
      <c r="P39" s="59">
        <f t="shared" si="65"/>
        <v>9100</v>
      </c>
      <c r="Q39" s="59">
        <f t="shared" si="65"/>
        <v>9600</v>
      </c>
      <c r="R39" s="59">
        <f t="shared" si="65"/>
        <v>10100</v>
      </c>
      <c r="S39" s="59">
        <f t="shared" si="65"/>
        <v>10600</v>
      </c>
      <c r="T39" s="59">
        <f t="shared" si="65"/>
        <v>11000</v>
      </c>
      <c r="U39" s="59">
        <f t="shared" si="65"/>
        <v>11400</v>
      </c>
      <c r="V39" s="59">
        <f t="shared" si="65"/>
        <v>11800</v>
      </c>
      <c r="W39" s="59">
        <f t="shared" si="65"/>
        <v>12200</v>
      </c>
      <c r="X39" s="59">
        <f t="shared" si="65"/>
        <v>12600</v>
      </c>
      <c r="Y39" s="59">
        <f t="shared" si="65"/>
        <v>13000</v>
      </c>
      <c r="Z39" s="59">
        <f t="shared" si="65"/>
        <v>13400</v>
      </c>
      <c r="AA39" s="59">
        <f t="shared" si="65"/>
        <v>13700</v>
      </c>
      <c r="AB39" s="59">
        <f t="shared" si="65"/>
        <v>14000</v>
      </c>
      <c r="AC39" s="59">
        <f t="shared" si="65"/>
        <v>14300</v>
      </c>
      <c r="AD39" s="59">
        <f t="shared" si="65"/>
        <v>14600</v>
      </c>
      <c r="AE39" s="59">
        <f t="shared" si="65"/>
        <v>14900</v>
      </c>
      <c r="AF39" s="59">
        <f t="shared" si="65"/>
        <v>15200</v>
      </c>
      <c r="AG39" s="59">
        <f t="shared" si="65"/>
        <v>15500</v>
      </c>
      <c r="AH39" s="59">
        <f t="shared" si="65"/>
        <v>15800</v>
      </c>
      <c r="AI39" s="59">
        <f t="shared" si="65"/>
        <v>16100</v>
      </c>
      <c r="AJ39" s="59">
        <f t="shared" si="65"/>
        <v>16300</v>
      </c>
      <c r="AK39" s="59">
        <f t="shared" si="65"/>
        <v>16500</v>
      </c>
      <c r="AL39" s="59">
        <f t="shared" si="65"/>
        <v>16700</v>
      </c>
      <c r="AM39" s="59">
        <f t="shared" si="65"/>
        <v>16900</v>
      </c>
      <c r="AN39" s="59">
        <f t="shared" si="65"/>
        <v>17100</v>
      </c>
      <c r="AO39" s="59">
        <f t="shared" si="65"/>
        <v>17300</v>
      </c>
      <c r="AP39" s="59">
        <f t="shared" si="65"/>
        <v>17500</v>
      </c>
      <c r="AQ39" s="59">
        <f t="shared" si="65"/>
        <v>17700</v>
      </c>
      <c r="AR39" s="59">
        <f t="shared" si="65"/>
        <v>17900</v>
      </c>
      <c r="AS39" s="59">
        <f t="shared" si="65"/>
        <v>18100</v>
      </c>
      <c r="AT39" s="59">
        <f t="shared" si="65"/>
        <v>18200</v>
      </c>
      <c r="AU39" s="59">
        <f t="shared" si="65"/>
        <v>18300</v>
      </c>
      <c r="AV39" s="59">
        <f t="shared" si="65"/>
        <v>18400</v>
      </c>
      <c r="AW39" s="59">
        <f t="shared" si="65"/>
        <v>18500</v>
      </c>
      <c r="AX39" s="59">
        <f t="shared" si="65"/>
        <v>18600</v>
      </c>
      <c r="AY39" s="59">
        <f t="shared" si="65"/>
        <v>18700</v>
      </c>
      <c r="AZ39" s="57">
        <f t="shared" ref="AZ39:AZ42" si="66">BB39</f>
        <v>13700</v>
      </c>
      <c r="BA39" s="38">
        <v>100</v>
      </c>
      <c r="BB39" s="52">
        <f>AY39+(BB$37-AY$27)*BA39</f>
        <v>13700</v>
      </c>
    </row>
    <row r="40" spans="1:55" s="54" customFormat="1" x14ac:dyDescent="0.15">
      <c r="A40" s="41" t="s">
        <v>41</v>
      </c>
      <c r="B40" s="84">
        <v>3500</v>
      </c>
      <c r="C40" s="84">
        <v>3500</v>
      </c>
      <c r="D40" s="84">
        <v>3500</v>
      </c>
      <c r="E40" s="84">
        <v>3500</v>
      </c>
      <c r="F40" s="59">
        <f>F32</f>
        <v>3500</v>
      </c>
      <c r="G40" s="59">
        <f t="shared" ref="G40:AY40" si="67">ROUNDDOWN(F40+C77*G46,-2)</f>
        <v>4100</v>
      </c>
      <c r="H40" s="59">
        <f t="shared" si="67"/>
        <v>4700</v>
      </c>
      <c r="I40" s="59">
        <f t="shared" si="67"/>
        <v>5300</v>
      </c>
      <c r="J40" s="59">
        <f t="shared" si="67"/>
        <v>5900</v>
      </c>
      <c r="K40" s="59">
        <f t="shared" si="67"/>
        <v>6400</v>
      </c>
      <c r="L40" s="59">
        <f t="shared" si="67"/>
        <v>6900</v>
      </c>
      <c r="M40" s="59">
        <f t="shared" si="67"/>
        <v>7400</v>
      </c>
      <c r="N40" s="59">
        <f t="shared" si="67"/>
        <v>7900</v>
      </c>
      <c r="O40" s="59">
        <f t="shared" si="67"/>
        <v>8300</v>
      </c>
      <c r="P40" s="59">
        <f t="shared" si="67"/>
        <v>8700</v>
      </c>
      <c r="Q40" s="59">
        <f t="shared" si="67"/>
        <v>9100</v>
      </c>
      <c r="R40" s="59">
        <f t="shared" si="67"/>
        <v>9500</v>
      </c>
      <c r="S40" s="59">
        <f t="shared" si="67"/>
        <v>9800</v>
      </c>
      <c r="T40" s="59">
        <f t="shared" si="67"/>
        <v>10100</v>
      </c>
      <c r="U40" s="59">
        <f t="shared" si="67"/>
        <v>10400</v>
      </c>
      <c r="V40" s="59">
        <f t="shared" si="67"/>
        <v>10700</v>
      </c>
      <c r="W40" s="59">
        <f t="shared" si="67"/>
        <v>11000</v>
      </c>
      <c r="X40" s="59">
        <f t="shared" si="67"/>
        <v>11200</v>
      </c>
      <c r="Y40" s="59">
        <f t="shared" si="67"/>
        <v>11400</v>
      </c>
      <c r="Z40" s="59">
        <f t="shared" si="67"/>
        <v>11600</v>
      </c>
      <c r="AA40" s="59">
        <f t="shared" si="67"/>
        <v>11800</v>
      </c>
      <c r="AB40" s="59">
        <f t="shared" si="67"/>
        <v>12000</v>
      </c>
      <c r="AC40" s="59">
        <f t="shared" si="67"/>
        <v>12100</v>
      </c>
      <c r="AD40" s="59">
        <f t="shared" si="67"/>
        <v>12200</v>
      </c>
      <c r="AE40" s="59">
        <f t="shared" si="67"/>
        <v>12300</v>
      </c>
      <c r="AF40" s="59">
        <f t="shared" si="67"/>
        <v>12400</v>
      </c>
      <c r="AG40" s="59">
        <f t="shared" si="67"/>
        <v>12500</v>
      </c>
      <c r="AH40" s="59">
        <f t="shared" si="67"/>
        <v>12600</v>
      </c>
      <c r="AI40" s="59">
        <f t="shared" si="67"/>
        <v>12700</v>
      </c>
      <c r="AJ40" s="59">
        <f t="shared" si="67"/>
        <v>12800</v>
      </c>
      <c r="AK40" s="59">
        <f t="shared" si="67"/>
        <v>12900</v>
      </c>
      <c r="AL40" s="59">
        <f t="shared" si="67"/>
        <v>13000</v>
      </c>
      <c r="AM40" s="59">
        <f t="shared" si="67"/>
        <v>13100</v>
      </c>
      <c r="AN40" s="59">
        <f t="shared" si="67"/>
        <v>13200</v>
      </c>
      <c r="AO40" s="59">
        <f t="shared" si="67"/>
        <v>13300</v>
      </c>
      <c r="AP40" s="59">
        <f t="shared" si="67"/>
        <v>13400</v>
      </c>
      <c r="AQ40" s="59">
        <f t="shared" si="67"/>
        <v>13500</v>
      </c>
      <c r="AR40" s="59">
        <f t="shared" si="67"/>
        <v>13600</v>
      </c>
      <c r="AS40" s="59">
        <f t="shared" si="67"/>
        <v>13700</v>
      </c>
      <c r="AT40" s="59">
        <f t="shared" si="67"/>
        <v>13800</v>
      </c>
      <c r="AU40" s="59">
        <f t="shared" si="67"/>
        <v>13900</v>
      </c>
      <c r="AV40" s="59">
        <f t="shared" si="67"/>
        <v>14000</v>
      </c>
      <c r="AW40" s="59">
        <f t="shared" si="67"/>
        <v>14100</v>
      </c>
      <c r="AX40" s="59">
        <f t="shared" si="67"/>
        <v>14200</v>
      </c>
      <c r="AY40" s="59">
        <f t="shared" si="67"/>
        <v>14300</v>
      </c>
      <c r="AZ40" s="57">
        <f t="shared" si="66"/>
        <v>9300</v>
      </c>
      <c r="BA40" s="38">
        <v>100</v>
      </c>
      <c r="BB40" s="52">
        <f>AY40+(BB$37-AY$27)*BA40</f>
        <v>9300</v>
      </c>
    </row>
    <row r="41" spans="1:55" s="54" customFormat="1" x14ac:dyDescent="0.15">
      <c r="A41" s="40" t="s">
        <v>42</v>
      </c>
      <c r="B41" s="83">
        <v>12000</v>
      </c>
      <c r="C41" s="83">
        <v>12000</v>
      </c>
      <c r="D41" s="83">
        <v>12000</v>
      </c>
      <c r="E41" s="83">
        <v>12000</v>
      </c>
      <c r="F41" s="60">
        <f>SUM(F38:F39)</f>
        <v>12000</v>
      </c>
      <c r="G41" s="60">
        <f t="shared" ref="G41:AY41" si="68">SUM(G38:G39)</f>
        <v>13100</v>
      </c>
      <c r="H41" s="60">
        <f t="shared" si="68"/>
        <v>14200</v>
      </c>
      <c r="I41" s="60">
        <f t="shared" si="68"/>
        <v>15300</v>
      </c>
      <c r="J41" s="60">
        <f t="shared" si="68"/>
        <v>16300</v>
      </c>
      <c r="K41" s="60">
        <f t="shared" si="68"/>
        <v>17300</v>
      </c>
      <c r="L41" s="60">
        <f t="shared" si="68"/>
        <v>18300</v>
      </c>
      <c r="M41" s="60">
        <f t="shared" si="68"/>
        <v>19100</v>
      </c>
      <c r="N41" s="60">
        <f t="shared" si="68"/>
        <v>19900</v>
      </c>
      <c r="O41" s="60">
        <f t="shared" si="68"/>
        <v>20700</v>
      </c>
      <c r="P41" s="60">
        <f t="shared" si="68"/>
        <v>21500</v>
      </c>
      <c r="Q41" s="60">
        <f t="shared" si="68"/>
        <v>22200</v>
      </c>
      <c r="R41" s="60">
        <f t="shared" si="68"/>
        <v>22900</v>
      </c>
      <c r="S41" s="60">
        <f t="shared" si="68"/>
        <v>23600</v>
      </c>
      <c r="T41" s="60">
        <f t="shared" si="68"/>
        <v>24200</v>
      </c>
      <c r="U41" s="60">
        <f t="shared" si="68"/>
        <v>24800</v>
      </c>
      <c r="V41" s="60">
        <f t="shared" si="68"/>
        <v>25400</v>
      </c>
      <c r="W41" s="60">
        <f t="shared" si="68"/>
        <v>26000</v>
      </c>
      <c r="X41" s="60">
        <f t="shared" si="68"/>
        <v>26600</v>
      </c>
      <c r="Y41" s="60">
        <f t="shared" si="68"/>
        <v>27200</v>
      </c>
      <c r="Z41" s="60">
        <f t="shared" si="68"/>
        <v>27800</v>
      </c>
      <c r="AA41" s="60">
        <f t="shared" si="68"/>
        <v>28300</v>
      </c>
      <c r="AB41" s="60">
        <f t="shared" si="68"/>
        <v>28700</v>
      </c>
      <c r="AC41" s="60">
        <f t="shared" si="68"/>
        <v>29100</v>
      </c>
      <c r="AD41" s="60">
        <f t="shared" si="68"/>
        <v>29500</v>
      </c>
      <c r="AE41" s="60">
        <f t="shared" si="68"/>
        <v>29900</v>
      </c>
      <c r="AF41" s="60">
        <f t="shared" si="68"/>
        <v>30300</v>
      </c>
      <c r="AG41" s="60">
        <f t="shared" si="68"/>
        <v>30700</v>
      </c>
      <c r="AH41" s="60">
        <f t="shared" si="68"/>
        <v>31100</v>
      </c>
      <c r="AI41" s="60">
        <f t="shared" si="68"/>
        <v>31500</v>
      </c>
      <c r="AJ41" s="60">
        <f t="shared" si="68"/>
        <v>31800</v>
      </c>
      <c r="AK41" s="60">
        <f t="shared" si="68"/>
        <v>32100</v>
      </c>
      <c r="AL41" s="60">
        <f t="shared" si="68"/>
        <v>32400</v>
      </c>
      <c r="AM41" s="60">
        <f t="shared" si="68"/>
        <v>32700</v>
      </c>
      <c r="AN41" s="60">
        <f t="shared" si="68"/>
        <v>33000</v>
      </c>
      <c r="AO41" s="60">
        <f t="shared" si="68"/>
        <v>33300</v>
      </c>
      <c r="AP41" s="60">
        <f t="shared" si="68"/>
        <v>33600</v>
      </c>
      <c r="AQ41" s="60">
        <f t="shared" si="68"/>
        <v>33900</v>
      </c>
      <c r="AR41" s="60">
        <f t="shared" si="68"/>
        <v>34200</v>
      </c>
      <c r="AS41" s="60">
        <f t="shared" si="68"/>
        <v>34500</v>
      </c>
      <c r="AT41" s="60">
        <f t="shared" si="68"/>
        <v>34700</v>
      </c>
      <c r="AU41" s="60">
        <f t="shared" si="68"/>
        <v>34900</v>
      </c>
      <c r="AV41" s="60">
        <f t="shared" si="68"/>
        <v>35100</v>
      </c>
      <c r="AW41" s="60">
        <f t="shared" si="68"/>
        <v>35300</v>
      </c>
      <c r="AX41" s="60">
        <f t="shared" si="68"/>
        <v>35500</v>
      </c>
      <c r="AY41" s="60">
        <f t="shared" si="68"/>
        <v>35700</v>
      </c>
      <c r="AZ41" s="57">
        <f t="shared" si="66"/>
        <v>25700</v>
      </c>
      <c r="BA41" s="47">
        <f>SUM(BA38:BA39)</f>
        <v>200</v>
      </c>
      <c r="BB41" s="53">
        <f>SUM(BB38:BB39)</f>
        <v>25700</v>
      </c>
    </row>
    <row r="42" spans="1:55" s="54" customFormat="1" x14ac:dyDescent="0.15">
      <c r="A42" s="40" t="s">
        <v>43</v>
      </c>
      <c r="B42" s="83">
        <v>15500</v>
      </c>
      <c r="C42" s="83">
        <v>15500</v>
      </c>
      <c r="D42" s="83">
        <v>15500</v>
      </c>
      <c r="E42" s="83">
        <v>15500</v>
      </c>
      <c r="F42" s="60">
        <f>SUM(F38:F40)</f>
        <v>15500</v>
      </c>
      <c r="G42" s="60">
        <f t="shared" ref="G42:AY42" si="69">SUM(G38:G40)</f>
        <v>17200</v>
      </c>
      <c r="H42" s="60">
        <f t="shared" si="69"/>
        <v>18900</v>
      </c>
      <c r="I42" s="60">
        <f t="shared" si="69"/>
        <v>20600</v>
      </c>
      <c r="J42" s="60">
        <f t="shared" si="69"/>
        <v>22200</v>
      </c>
      <c r="K42" s="60">
        <f t="shared" si="69"/>
        <v>23700</v>
      </c>
      <c r="L42" s="60">
        <f t="shared" si="69"/>
        <v>25200</v>
      </c>
      <c r="M42" s="60">
        <f t="shared" si="69"/>
        <v>26500</v>
      </c>
      <c r="N42" s="60">
        <f t="shared" si="69"/>
        <v>27800</v>
      </c>
      <c r="O42" s="60">
        <f t="shared" si="69"/>
        <v>29000</v>
      </c>
      <c r="P42" s="60">
        <f t="shared" si="69"/>
        <v>30200</v>
      </c>
      <c r="Q42" s="60">
        <f t="shared" si="69"/>
        <v>31300</v>
      </c>
      <c r="R42" s="60">
        <f t="shared" si="69"/>
        <v>32400</v>
      </c>
      <c r="S42" s="60">
        <f t="shared" si="69"/>
        <v>33400</v>
      </c>
      <c r="T42" s="60">
        <f t="shared" si="69"/>
        <v>34300</v>
      </c>
      <c r="U42" s="60">
        <f t="shared" si="69"/>
        <v>35200</v>
      </c>
      <c r="V42" s="60">
        <f t="shared" si="69"/>
        <v>36100</v>
      </c>
      <c r="W42" s="60">
        <f t="shared" si="69"/>
        <v>37000</v>
      </c>
      <c r="X42" s="60">
        <f t="shared" si="69"/>
        <v>37800</v>
      </c>
      <c r="Y42" s="60">
        <f t="shared" si="69"/>
        <v>38600</v>
      </c>
      <c r="Z42" s="60">
        <f t="shared" si="69"/>
        <v>39400</v>
      </c>
      <c r="AA42" s="60">
        <f t="shared" si="69"/>
        <v>40100</v>
      </c>
      <c r="AB42" s="60">
        <f t="shared" si="69"/>
        <v>40700</v>
      </c>
      <c r="AC42" s="60">
        <f t="shared" si="69"/>
        <v>41200</v>
      </c>
      <c r="AD42" s="60">
        <f t="shared" si="69"/>
        <v>41700</v>
      </c>
      <c r="AE42" s="60">
        <f t="shared" si="69"/>
        <v>42200</v>
      </c>
      <c r="AF42" s="60">
        <f t="shared" si="69"/>
        <v>42700</v>
      </c>
      <c r="AG42" s="60">
        <f t="shared" si="69"/>
        <v>43200</v>
      </c>
      <c r="AH42" s="60">
        <f t="shared" si="69"/>
        <v>43700</v>
      </c>
      <c r="AI42" s="60">
        <f t="shared" si="69"/>
        <v>44200</v>
      </c>
      <c r="AJ42" s="60">
        <f t="shared" si="69"/>
        <v>44600</v>
      </c>
      <c r="AK42" s="60">
        <f t="shared" si="69"/>
        <v>45000</v>
      </c>
      <c r="AL42" s="60">
        <f t="shared" si="69"/>
        <v>45400</v>
      </c>
      <c r="AM42" s="60">
        <f t="shared" si="69"/>
        <v>45800</v>
      </c>
      <c r="AN42" s="60">
        <f t="shared" si="69"/>
        <v>46200</v>
      </c>
      <c r="AO42" s="60">
        <f t="shared" si="69"/>
        <v>46600</v>
      </c>
      <c r="AP42" s="60">
        <f t="shared" si="69"/>
        <v>47000</v>
      </c>
      <c r="AQ42" s="60">
        <f t="shared" si="69"/>
        <v>47400</v>
      </c>
      <c r="AR42" s="60">
        <f t="shared" si="69"/>
        <v>47800</v>
      </c>
      <c r="AS42" s="60">
        <f t="shared" si="69"/>
        <v>48200</v>
      </c>
      <c r="AT42" s="60">
        <f t="shared" si="69"/>
        <v>48500</v>
      </c>
      <c r="AU42" s="60">
        <f t="shared" si="69"/>
        <v>48800</v>
      </c>
      <c r="AV42" s="60">
        <f t="shared" si="69"/>
        <v>49100</v>
      </c>
      <c r="AW42" s="60">
        <f t="shared" si="69"/>
        <v>49400</v>
      </c>
      <c r="AX42" s="60">
        <f t="shared" si="69"/>
        <v>49700</v>
      </c>
      <c r="AY42" s="60">
        <f t="shared" si="69"/>
        <v>50000</v>
      </c>
      <c r="AZ42" s="57">
        <f t="shared" si="66"/>
        <v>35000</v>
      </c>
      <c r="BA42" s="47">
        <f>SUM(BA38:BA40)</f>
        <v>300</v>
      </c>
      <c r="BB42" s="53">
        <f>SUM(BB38:BB40)</f>
        <v>35000</v>
      </c>
    </row>
    <row r="43" spans="1:55" s="54" customFormat="1" ht="12" x14ac:dyDescent="0.15">
      <c r="A43" s="61"/>
      <c r="B43" s="61"/>
      <c r="C43" s="61"/>
      <c r="D43" s="61"/>
      <c r="E43" s="61"/>
      <c r="F43" s="61"/>
      <c r="G43" s="62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3"/>
      <c r="AA43" s="64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</row>
    <row r="44" spans="1:55" s="54" customFormat="1" ht="12" x14ac:dyDescent="0.15">
      <c r="A44" s="61" t="s">
        <v>45</v>
      </c>
      <c r="B44" s="61"/>
      <c r="C44" s="61"/>
      <c r="D44" s="61"/>
      <c r="E44" s="61"/>
      <c r="F44" s="65"/>
      <c r="G44" s="65">
        <v>1</v>
      </c>
      <c r="H44" s="74">
        <f>G44-1%</f>
        <v>0.99</v>
      </c>
      <c r="I44" s="74">
        <f t="shared" ref="I44:AY44" si="70">H44-1%</f>
        <v>0.98</v>
      </c>
      <c r="J44" s="74">
        <f t="shared" si="70"/>
        <v>0.97</v>
      </c>
      <c r="K44" s="74">
        <f t="shared" si="70"/>
        <v>0.96</v>
      </c>
      <c r="L44" s="74">
        <f t="shared" si="70"/>
        <v>0.95</v>
      </c>
      <c r="M44" s="74">
        <f t="shared" si="70"/>
        <v>0.94</v>
      </c>
      <c r="N44" s="74">
        <f t="shared" si="70"/>
        <v>0.92999999999999994</v>
      </c>
      <c r="O44" s="74">
        <f t="shared" si="70"/>
        <v>0.91999999999999993</v>
      </c>
      <c r="P44" s="74">
        <f t="shared" si="70"/>
        <v>0.90999999999999992</v>
      </c>
      <c r="Q44" s="74">
        <f t="shared" si="70"/>
        <v>0.89999999999999991</v>
      </c>
      <c r="R44" s="74">
        <f t="shared" si="70"/>
        <v>0.8899999999999999</v>
      </c>
      <c r="S44" s="74">
        <f t="shared" si="70"/>
        <v>0.87999999999999989</v>
      </c>
      <c r="T44" s="74">
        <f t="shared" si="70"/>
        <v>0.86999999999999988</v>
      </c>
      <c r="U44" s="74">
        <f t="shared" si="70"/>
        <v>0.85999999999999988</v>
      </c>
      <c r="V44" s="74">
        <f t="shared" si="70"/>
        <v>0.84999999999999987</v>
      </c>
      <c r="W44" s="74">
        <f t="shared" si="70"/>
        <v>0.83999999999999986</v>
      </c>
      <c r="X44" s="74">
        <f t="shared" si="70"/>
        <v>0.82999999999999985</v>
      </c>
      <c r="Y44" s="74">
        <f t="shared" si="70"/>
        <v>0.81999999999999984</v>
      </c>
      <c r="Z44" s="74">
        <f t="shared" si="70"/>
        <v>0.80999999999999983</v>
      </c>
      <c r="AA44" s="74">
        <f t="shared" si="70"/>
        <v>0.79999999999999982</v>
      </c>
      <c r="AB44" s="74">
        <f t="shared" si="70"/>
        <v>0.78999999999999981</v>
      </c>
      <c r="AC44" s="74">
        <f t="shared" si="70"/>
        <v>0.7799999999999998</v>
      </c>
      <c r="AD44" s="74">
        <f t="shared" si="70"/>
        <v>0.7699999999999998</v>
      </c>
      <c r="AE44" s="74">
        <f t="shared" si="70"/>
        <v>0.75999999999999979</v>
      </c>
      <c r="AF44" s="74">
        <f t="shared" si="70"/>
        <v>0.74999999999999978</v>
      </c>
      <c r="AG44" s="74">
        <f t="shared" si="70"/>
        <v>0.73999999999999977</v>
      </c>
      <c r="AH44" s="74">
        <f t="shared" si="70"/>
        <v>0.72999999999999976</v>
      </c>
      <c r="AI44" s="74">
        <f t="shared" si="70"/>
        <v>0.71999999999999975</v>
      </c>
      <c r="AJ44" s="74">
        <f t="shared" si="70"/>
        <v>0.70999999999999974</v>
      </c>
      <c r="AK44" s="74">
        <f t="shared" si="70"/>
        <v>0.69999999999999973</v>
      </c>
      <c r="AL44" s="74">
        <f t="shared" si="70"/>
        <v>0.68999999999999972</v>
      </c>
      <c r="AM44" s="74">
        <f t="shared" si="70"/>
        <v>0.67999999999999972</v>
      </c>
      <c r="AN44" s="74">
        <f t="shared" si="70"/>
        <v>0.66999999999999971</v>
      </c>
      <c r="AO44" s="74">
        <f t="shared" si="70"/>
        <v>0.6599999999999997</v>
      </c>
      <c r="AP44" s="74">
        <f t="shared" si="70"/>
        <v>0.64999999999999969</v>
      </c>
      <c r="AQ44" s="74">
        <f t="shared" si="70"/>
        <v>0.63999999999999968</v>
      </c>
      <c r="AR44" s="74">
        <f t="shared" si="70"/>
        <v>0.62999999999999967</v>
      </c>
      <c r="AS44" s="74">
        <f t="shared" si="70"/>
        <v>0.61999999999999966</v>
      </c>
      <c r="AT44" s="74">
        <f t="shared" si="70"/>
        <v>0.60999999999999965</v>
      </c>
      <c r="AU44" s="74">
        <f t="shared" si="70"/>
        <v>0.59999999999999964</v>
      </c>
      <c r="AV44" s="74">
        <f t="shared" si="70"/>
        <v>0.58999999999999964</v>
      </c>
      <c r="AW44" s="74">
        <f t="shared" si="70"/>
        <v>0.57999999999999963</v>
      </c>
      <c r="AX44" s="74">
        <f t="shared" si="70"/>
        <v>0.56999999999999962</v>
      </c>
      <c r="AY44" s="74">
        <f t="shared" si="70"/>
        <v>0.55999999999999961</v>
      </c>
    </row>
    <row r="45" spans="1:55" s="54" customFormat="1" ht="12" x14ac:dyDescent="0.15">
      <c r="A45" s="61" t="s">
        <v>46</v>
      </c>
      <c r="B45" s="61"/>
      <c r="C45" s="61"/>
      <c r="D45" s="61"/>
      <c r="E45" s="61"/>
      <c r="F45" s="65"/>
      <c r="G45" s="65">
        <v>1</v>
      </c>
      <c r="H45" s="74">
        <f>G45-1.5%</f>
        <v>0.98499999999999999</v>
      </c>
      <c r="I45" s="74">
        <f t="shared" ref="I45:AY45" si="71">H45-1.5%</f>
        <v>0.97</v>
      </c>
      <c r="J45" s="74">
        <f t="shared" si="71"/>
        <v>0.95499999999999996</v>
      </c>
      <c r="K45" s="74">
        <f t="shared" si="71"/>
        <v>0.94</v>
      </c>
      <c r="L45" s="74">
        <f t="shared" si="71"/>
        <v>0.92499999999999993</v>
      </c>
      <c r="M45" s="74">
        <f t="shared" si="71"/>
        <v>0.90999999999999992</v>
      </c>
      <c r="N45" s="74">
        <f t="shared" si="71"/>
        <v>0.89499999999999991</v>
      </c>
      <c r="O45" s="74">
        <f t="shared" si="71"/>
        <v>0.87999999999999989</v>
      </c>
      <c r="P45" s="74">
        <f t="shared" si="71"/>
        <v>0.86499999999999988</v>
      </c>
      <c r="Q45" s="74">
        <f t="shared" si="71"/>
        <v>0.84999999999999987</v>
      </c>
      <c r="R45" s="74">
        <f t="shared" si="71"/>
        <v>0.83499999999999985</v>
      </c>
      <c r="S45" s="74">
        <f t="shared" si="71"/>
        <v>0.81999999999999984</v>
      </c>
      <c r="T45" s="74">
        <f t="shared" si="71"/>
        <v>0.80499999999999983</v>
      </c>
      <c r="U45" s="74">
        <f t="shared" si="71"/>
        <v>0.78999999999999981</v>
      </c>
      <c r="V45" s="74">
        <f t="shared" si="71"/>
        <v>0.7749999999999998</v>
      </c>
      <c r="W45" s="74">
        <f t="shared" si="71"/>
        <v>0.75999999999999979</v>
      </c>
      <c r="X45" s="74">
        <f t="shared" si="71"/>
        <v>0.74499999999999977</v>
      </c>
      <c r="Y45" s="74">
        <f t="shared" si="71"/>
        <v>0.72999999999999976</v>
      </c>
      <c r="Z45" s="74">
        <f t="shared" si="71"/>
        <v>0.71499999999999975</v>
      </c>
      <c r="AA45" s="74">
        <f t="shared" si="71"/>
        <v>0.69999999999999973</v>
      </c>
      <c r="AB45" s="74">
        <f t="shared" si="71"/>
        <v>0.68499999999999972</v>
      </c>
      <c r="AC45" s="74">
        <f t="shared" si="71"/>
        <v>0.66999999999999971</v>
      </c>
      <c r="AD45" s="74">
        <f t="shared" si="71"/>
        <v>0.65499999999999969</v>
      </c>
      <c r="AE45" s="74">
        <f t="shared" si="71"/>
        <v>0.63999999999999968</v>
      </c>
      <c r="AF45" s="74">
        <f t="shared" si="71"/>
        <v>0.62499999999999967</v>
      </c>
      <c r="AG45" s="74">
        <f t="shared" si="71"/>
        <v>0.60999999999999965</v>
      </c>
      <c r="AH45" s="74">
        <f t="shared" si="71"/>
        <v>0.59499999999999964</v>
      </c>
      <c r="AI45" s="74">
        <f t="shared" si="71"/>
        <v>0.57999999999999963</v>
      </c>
      <c r="AJ45" s="74">
        <f t="shared" si="71"/>
        <v>0.56499999999999961</v>
      </c>
      <c r="AK45" s="74">
        <f t="shared" si="71"/>
        <v>0.5499999999999996</v>
      </c>
      <c r="AL45" s="74">
        <f t="shared" si="71"/>
        <v>0.53499999999999959</v>
      </c>
      <c r="AM45" s="74">
        <f t="shared" si="71"/>
        <v>0.51999999999999957</v>
      </c>
      <c r="AN45" s="74">
        <f t="shared" si="71"/>
        <v>0.50499999999999956</v>
      </c>
      <c r="AO45" s="74">
        <f t="shared" si="71"/>
        <v>0.48999999999999955</v>
      </c>
      <c r="AP45" s="74">
        <f t="shared" si="71"/>
        <v>0.47499999999999953</v>
      </c>
      <c r="AQ45" s="74">
        <f t="shared" si="71"/>
        <v>0.45999999999999952</v>
      </c>
      <c r="AR45" s="74">
        <f t="shared" si="71"/>
        <v>0.44499999999999951</v>
      </c>
      <c r="AS45" s="74">
        <f t="shared" si="71"/>
        <v>0.42999999999999949</v>
      </c>
      <c r="AT45" s="74">
        <f t="shared" si="71"/>
        <v>0.41499999999999948</v>
      </c>
      <c r="AU45" s="74">
        <f t="shared" si="71"/>
        <v>0.39999999999999947</v>
      </c>
      <c r="AV45" s="74">
        <f t="shared" si="71"/>
        <v>0.38499999999999945</v>
      </c>
      <c r="AW45" s="74">
        <f t="shared" si="71"/>
        <v>0.36999999999999944</v>
      </c>
      <c r="AX45" s="74">
        <f t="shared" si="71"/>
        <v>0.35499999999999943</v>
      </c>
      <c r="AY45" s="74">
        <f t="shared" si="71"/>
        <v>0.33999999999999941</v>
      </c>
    </row>
    <row r="46" spans="1:55" s="54" customFormat="1" ht="12" x14ac:dyDescent="0.15">
      <c r="A46" s="61" t="s">
        <v>44</v>
      </c>
      <c r="B46" s="61"/>
      <c r="C46" s="61"/>
      <c r="D46" s="61"/>
      <c r="E46" s="61"/>
      <c r="F46" s="65"/>
      <c r="G46" s="65">
        <v>1</v>
      </c>
      <c r="H46" s="74">
        <f>G46-3%</f>
        <v>0.97</v>
      </c>
      <c r="I46" s="74">
        <f t="shared" ref="I46:AD46" si="72">H46-3%</f>
        <v>0.94</v>
      </c>
      <c r="J46" s="74">
        <f t="shared" si="72"/>
        <v>0.90999999999999992</v>
      </c>
      <c r="K46" s="74">
        <f t="shared" si="72"/>
        <v>0.87999999999999989</v>
      </c>
      <c r="L46" s="74">
        <f t="shared" si="72"/>
        <v>0.84999999999999987</v>
      </c>
      <c r="M46" s="74">
        <f t="shared" si="72"/>
        <v>0.81999999999999984</v>
      </c>
      <c r="N46" s="74">
        <f t="shared" si="72"/>
        <v>0.78999999999999981</v>
      </c>
      <c r="O46" s="74">
        <f t="shared" si="72"/>
        <v>0.75999999999999979</v>
      </c>
      <c r="P46" s="74">
        <f t="shared" si="72"/>
        <v>0.72999999999999976</v>
      </c>
      <c r="Q46" s="74">
        <f t="shared" si="72"/>
        <v>0.69999999999999973</v>
      </c>
      <c r="R46" s="74">
        <f t="shared" si="72"/>
        <v>0.66999999999999971</v>
      </c>
      <c r="S46" s="74">
        <f t="shared" si="72"/>
        <v>0.63999999999999968</v>
      </c>
      <c r="T46" s="74">
        <f t="shared" si="72"/>
        <v>0.60999999999999965</v>
      </c>
      <c r="U46" s="74">
        <f t="shared" si="72"/>
        <v>0.57999999999999963</v>
      </c>
      <c r="V46" s="74">
        <f t="shared" si="72"/>
        <v>0.5499999999999996</v>
      </c>
      <c r="W46" s="74">
        <f t="shared" si="72"/>
        <v>0.51999999999999957</v>
      </c>
      <c r="X46" s="74">
        <f t="shared" si="72"/>
        <v>0.48999999999999955</v>
      </c>
      <c r="Y46" s="74">
        <f t="shared" si="72"/>
        <v>0.45999999999999952</v>
      </c>
      <c r="Z46" s="74">
        <f t="shared" si="72"/>
        <v>0.42999999999999949</v>
      </c>
      <c r="AA46" s="74">
        <f t="shared" si="72"/>
        <v>0.39999999999999947</v>
      </c>
      <c r="AB46" s="74">
        <f t="shared" si="72"/>
        <v>0.36999999999999944</v>
      </c>
      <c r="AC46" s="74">
        <f t="shared" si="72"/>
        <v>0.33999999999999941</v>
      </c>
      <c r="AD46" s="74">
        <f t="shared" si="72"/>
        <v>0.30999999999999939</v>
      </c>
      <c r="AE46" s="74">
        <v>0.3</v>
      </c>
      <c r="AF46" s="74">
        <v>0.3</v>
      </c>
      <c r="AG46" s="74">
        <v>0.3</v>
      </c>
      <c r="AH46" s="74">
        <v>0.3</v>
      </c>
      <c r="AI46" s="74">
        <v>0.3</v>
      </c>
      <c r="AJ46" s="74">
        <v>0.3</v>
      </c>
      <c r="AK46" s="74">
        <v>0.3</v>
      </c>
      <c r="AL46" s="74">
        <v>0.3</v>
      </c>
      <c r="AM46" s="74">
        <v>0.3</v>
      </c>
      <c r="AN46" s="74">
        <v>0.3</v>
      </c>
      <c r="AO46" s="74">
        <v>0.3</v>
      </c>
      <c r="AP46" s="74">
        <v>0.3</v>
      </c>
      <c r="AQ46" s="74">
        <v>0.3</v>
      </c>
      <c r="AR46" s="74">
        <v>0.3</v>
      </c>
      <c r="AS46" s="74">
        <v>0.3</v>
      </c>
      <c r="AT46" s="74">
        <v>0.3</v>
      </c>
      <c r="AU46" s="74">
        <v>0.3</v>
      </c>
      <c r="AV46" s="74">
        <v>0.3</v>
      </c>
      <c r="AW46" s="74">
        <v>0.3</v>
      </c>
      <c r="AX46" s="74">
        <v>0.3</v>
      </c>
      <c r="AY46" s="74">
        <v>0.3</v>
      </c>
    </row>
    <row r="47" spans="1:55" s="54" customFormat="1" ht="12" x14ac:dyDescent="0.15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</row>
    <row r="48" spans="1:55" s="54" customFormat="1" ht="12" x14ac:dyDescent="0.15">
      <c r="A48" s="70" t="s">
        <v>47</v>
      </c>
      <c r="B48" s="70"/>
      <c r="C48" s="70"/>
      <c r="D48" s="71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2"/>
      <c r="X48" s="73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</row>
    <row r="49" spans="1:51" s="54" customFormat="1" ht="12" x14ac:dyDescent="0.15">
      <c r="A49" s="66" t="s">
        <v>19</v>
      </c>
      <c r="B49" s="66"/>
      <c r="C49" s="67">
        <f t="shared" ref="C49:AV49" si="73">F28*0.5</f>
        <v>9650</v>
      </c>
      <c r="D49" s="67">
        <f t="shared" si="73"/>
        <v>10200</v>
      </c>
      <c r="E49" s="67">
        <f t="shared" si="73"/>
        <v>10750</v>
      </c>
      <c r="F49" s="67">
        <f t="shared" si="73"/>
        <v>11250</v>
      </c>
      <c r="G49" s="67">
        <f t="shared" si="73"/>
        <v>11750</v>
      </c>
      <c r="H49" s="67">
        <f t="shared" si="73"/>
        <v>12200</v>
      </c>
      <c r="I49" s="67">
        <f t="shared" si="73"/>
        <v>12650</v>
      </c>
      <c r="J49" s="67">
        <f t="shared" si="73"/>
        <v>13050</v>
      </c>
      <c r="K49" s="67">
        <f t="shared" si="73"/>
        <v>13450</v>
      </c>
      <c r="L49" s="67">
        <f t="shared" si="73"/>
        <v>13800</v>
      </c>
      <c r="M49" s="67">
        <f t="shared" si="73"/>
        <v>14150</v>
      </c>
      <c r="N49" s="67">
        <f t="shared" si="73"/>
        <v>14450</v>
      </c>
      <c r="O49" s="67">
        <f t="shared" si="73"/>
        <v>14750</v>
      </c>
      <c r="P49" s="67">
        <f t="shared" si="73"/>
        <v>15000</v>
      </c>
      <c r="Q49" s="67">
        <f t="shared" si="73"/>
        <v>15250</v>
      </c>
      <c r="R49" s="67">
        <f t="shared" si="73"/>
        <v>15500</v>
      </c>
      <c r="S49" s="67">
        <f t="shared" si="73"/>
        <v>15750</v>
      </c>
      <c r="T49" s="67">
        <f t="shared" si="73"/>
        <v>16000</v>
      </c>
      <c r="U49" s="67">
        <f t="shared" si="73"/>
        <v>16250</v>
      </c>
      <c r="V49" s="67">
        <f t="shared" si="73"/>
        <v>16500</v>
      </c>
      <c r="W49" s="67">
        <f t="shared" si="73"/>
        <v>16750</v>
      </c>
      <c r="X49" s="67">
        <f t="shared" si="73"/>
        <v>17000</v>
      </c>
      <c r="Y49" s="67">
        <f t="shared" si="73"/>
        <v>17250</v>
      </c>
      <c r="Z49" s="67">
        <f t="shared" si="73"/>
        <v>17500</v>
      </c>
      <c r="AA49" s="67">
        <f t="shared" si="73"/>
        <v>17750</v>
      </c>
      <c r="AB49" s="67">
        <f t="shared" si="73"/>
        <v>18000</v>
      </c>
      <c r="AC49" s="67">
        <f t="shared" si="73"/>
        <v>18250</v>
      </c>
      <c r="AD49" s="67">
        <f t="shared" si="73"/>
        <v>18500</v>
      </c>
      <c r="AE49" s="67">
        <f t="shared" si="73"/>
        <v>18750</v>
      </c>
      <c r="AF49" s="67">
        <f t="shared" si="73"/>
        <v>19000</v>
      </c>
      <c r="AG49" s="67">
        <f t="shared" si="73"/>
        <v>19250</v>
      </c>
      <c r="AH49" s="67">
        <f t="shared" si="73"/>
        <v>19500</v>
      </c>
      <c r="AI49" s="67">
        <f t="shared" si="73"/>
        <v>19750</v>
      </c>
      <c r="AJ49" s="67">
        <f t="shared" si="73"/>
        <v>20000</v>
      </c>
      <c r="AK49" s="67">
        <f t="shared" si="73"/>
        <v>20250</v>
      </c>
      <c r="AL49" s="67">
        <f t="shared" si="73"/>
        <v>20500</v>
      </c>
      <c r="AM49" s="67">
        <f t="shared" si="73"/>
        <v>20750</v>
      </c>
      <c r="AN49" s="67">
        <f t="shared" si="73"/>
        <v>21000</v>
      </c>
      <c r="AO49" s="67">
        <f t="shared" si="73"/>
        <v>21250</v>
      </c>
      <c r="AP49" s="67">
        <f t="shared" si="73"/>
        <v>21500</v>
      </c>
      <c r="AQ49" s="67">
        <f t="shared" si="73"/>
        <v>21750</v>
      </c>
      <c r="AR49" s="67">
        <f t="shared" si="73"/>
        <v>22000</v>
      </c>
      <c r="AS49" s="67">
        <f t="shared" si="73"/>
        <v>22250</v>
      </c>
      <c r="AT49" s="67">
        <f t="shared" si="73"/>
        <v>22500</v>
      </c>
      <c r="AU49" s="67">
        <f t="shared" si="73"/>
        <v>22750</v>
      </c>
      <c r="AV49" s="67">
        <f t="shared" si="73"/>
        <v>23000</v>
      </c>
    </row>
    <row r="50" spans="1:51" s="54" customFormat="1" ht="12" x14ac:dyDescent="0.15">
      <c r="A50" s="68" t="s">
        <v>10</v>
      </c>
      <c r="B50" s="68"/>
      <c r="C50" s="67">
        <f t="shared" ref="C50:AV50" si="74">F32</f>
        <v>3500</v>
      </c>
      <c r="D50" s="67">
        <f t="shared" si="74"/>
        <v>4100</v>
      </c>
      <c r="E50" s="67">
        <f t="shared" si="74"/>
        <v>4700</v>
      </c>
      <c r="F50" s="67">
        <f t="shared" si="74"/>
        <v>5300</v>
      </c>
      <c r="G50" s="67">
        <f t="shared" si="74"/>
        <v>5900</v>
      </c>
      <c r="H50" s="67">
        <f t="shared" si="74"/>
        <v>6500</v>
      </c>
      <c r="I50" s="67">
        <f t="shared" si="74"/>
        <v>7100</v>
      </c>
      <c r="J50" s="67">
        <f t="shared" si="74"/>
        <v>7700</v>
      </c>
      <c r="K50" s="67">
        <f t="shared" si="74"/>
        <v>8300</v>
      </c>
      <c r="L50" s="67">
        <f t="shared" si="74"/>
        <v>8900</v>
      </c>
      <c r="M50" s="67">
        <f t="shared" si="74"/>
        <v>9500</v>
      </c>
      <c r="N50" s="67">
        <f t="shared" si="74"/>
        <v>10100</v>
      </c>
      <c r="O50" s="67">
        <f t="shared" si="74"/>
        <v>10700</v>
      </c>
      <c r="P50" s="67">
        <f t="shared" si="74"/>
        <v>11300</v>
      </c>
      <c r="Q50" s="67">
        <f t="shared" si="74"/>
        <v>11900</v>
      </c>
      <c r="R50" s="67">
        <f t="shared" si="74"/>
        <v>12500</v>
      </c>
      <c r="S50" s="67">
        <f t="shared" si="74"/>
        <v>13000</v>
      </c>
      <c r="T50" s="67">
        <f t="shared" si="74"/>
        <v>13500</v>
      </c>
      <c r="U50" s="67">
        <f t="shared" si="74"/>
        <v>14000</v>
      </c>
      <c r="V50" s="67">
        <f t="shared" si="74"/>
        <v>14500</v>
      </c>
      <c r="W50" s="67">
        <f t="shared" si="74"/>
        <v>15000</v>
      </c>
      <c r="X50" s="67">
        <f t="shared" si="74"/>
        <v>15500</v>
      </c>
      <c r="Y50" s="67">
        <f t="shared" si="74"/>
        <v>16000</v>
      </c>
      <c r="Z50" s="67">
        <f t="shared" si="74"/>
        <v>16500</v>
      </c>
      <c r="AA50" s="67">
        <f t="shared" si="74"/>
        <v>17000</v>
      </c>
      <c r="AB50" s="67">
        <f t="shared" si="74"/>
        <v>17500</v>
      </c>
      <c r="AC50" s="67">
        <f t="shared" si="74"/>
        <v>18000</v>
      </c>
      <c r="AD50" s="67">
        <f t="shared" si="74"/>
        <v>18500</v>
      </c>
      <c r="AE50" s="67">
        <f t="shared" si="74"/>
        <v>19000</v>
      </c>
      <c r="AF50" s="67">
        <f t="shared" si="74"/>
        <v>19500</v>
      </c>
      <c r="AG50" s="67">
        <f t="shared" si="74"/>
        <v>20000</v>
      </c>
      <c r="AH50" s="67">
        <f t="shared" si="74"/>
        <v>20500</v>
      </c>
      <c r="AI50" s="67">
        <f t="shared" si="74"/>
        <v>21000</v>
      </c>
      <c r="AJ50" s="67">
        <f t="shared" si="74"/>
        <v>21500</v>
      </c>
      <c r="AK50" s="67">
        <f t="shared" si="74"/>
        <v>21900</v>
      </c>
      <c r="AL50" s="67">
        <f t="shared" si="74"/>
        <v>22300</v>
      </c>
      <c r="AM50" s="67">
        <f t="shared" si="74"/>
        <v>22700</v>
      </c>
      <c r="AN50" s="67">
        <f t="shared" si="74"/>
        <v>23100</v>
      </c>
      <c r="AO50" s="67">
        <f t="shared" si="74"/>
        <v>23500</v>
      </c>
      <c r="AP50" s="67">
        <f t="shared" si="74"/>
        <v>23900</v>
      </c>
      <c r="AQ50" s="67">
        <f t="shared" si="74"/>
        <v>24300</v>
      </c>
      <c r="AR50" s="67">
        <f t="shared" si="74"/>
        <v>24700</v>
      </c>
      <c r="AS50" s="67">
        <f t="shared" si="74"/>
        <v>25100</v>
      </c>
      <c r="AT50" s="67">
        <f t="shared" si="74"/>
        <v>25500</v>
      </c>
      <c r="AU50" s="67">
        <f t="shared" si="74"/>
        <v>25900</v>
      </c>
      <c r="AV50" s="67">
        <f t="shared" si="74"/>
        <v>26300</v>
      </c>
    </row>
    <row r="51" spans="1:51" s="54" customFormat="1" ht="12" x14ac:dyDescent="0.15">
      <c r="A51" s="68" t="s">
        <v>41</v>
      </c>
      <c r="B51" s="68"/>
      <c r="C51" s="67">
        <f t="shared" ref="C51:AV51" si="75">F32</f>
        <v>3500</v>
      </c>
      <c r="D51" s="67">
        <f t="shared" si="75"/>
        <v>4100</v>
      </c>
      <c r="E51" s="67">
        <f t="shared" si="75"/>
        <v>4700</v>
      </c>
      <c r="F51" s="67">
        <f t="shared" si="75"/>
        <v>5300</v>
      </c>
      <c r="G51" s="67">
        <f t="shared" si="75"/>
        <v>5900</v>
      </c>
      <c r="H51" s="67">
        <f t="shared" si="75"/>
        <v>6500</v>
      </c>
      <c r="I51" s="67">
        <f t="shared" si="75"/>
        <v>7100</v>
      </c>
      <c r="J51" s="67">
        <f t="shared" si="75"/>
        <v>7700</v>
      </c>
      <c r="K51" s="67">
        <f t="shared" si="75"/>
        <v>8300</v>
      </c>
      <c r="L51" s="67">
        <f t="shared" si="75"/>
        <v>8900</v>
      </c>
      <c r="M51" s="67">
        <f t="shared" si="75"/>
        <v>9500</v>
      </c>
      <c r="N51" s="67">
        <f t="shared" si="75"/>
        <v>10100</v>
      </c>
      <c r="O51" s="67">
        <f t="shared" si="75"/>
        <v>10700</v>
      </c>
      <c r="P51" s="67">
        <f t="shared" si="75"/>
        <v>11300</v>
      </c>
      <c r="Q51" s="67">
        <f t="shared" si="75"/>
        <v>11900</v>
      </c>
      <c r="R51" s="67">
        <f t="shared" si="75"/>
        <v>12500</v>
      </c>
      <c r="S51" s="67">
        <f t="shared" si="75"/>
        <v>13000</v>
      </c>
      <c r="T51" s="67">
        <f t="shared" si="75"/>
        <v>13500</v>
      </c>
      <c r="U51" s="67">
        <f t="shared" si="75"/>
        <v>14000</v>
      </c>
      <c r="V51" s="67">
        <f t="shared" si="75"/>
        <v>14500</v>
      </c>
      <c r="W51" s="67">
        <f t="shared" si="75"/>
        <v>15000</v>
      </c>
      <c r="X51" s="67">
        <f t="shared" si="75"/>
        <v>15500</v>
      </c>
      <c r="Y51" s="67">
        <f t="shared" si="75"/>
        <v>16000</v>
      </c>
      <c r="Z51" s="67">
        <f t="shared" si="75"/>
        <v>16500</v>
      </c>
      <c r="AA51" s="67">
        <f t="shared" si="75"/>
        <v>17000</v>
      </c>
      <c r="AB51" s="67">
        <f t="shared" si="75"/>
        <v>17500</v>
      </c>
      <c r="AC51" s="67">
        <f t="shared" si="75"/>
        <v>18000</v>
      </c>
      <c r="AD51" s="67">
        <f t="shared" si="75"/>
        <v>18500</v>
      </c>
      <c r="AE51" s="67">
        <f t="shared" si="75"/>
        <v>19000</v>
      </c>
      <c r="AF51" s="67">
        <f t="shared" si="75"/>
        <v>19500</v>
      </c>
      <c r="AG51" s="67">
        <f t="shared" si="75"/>
        <v>20000</v>
      </c>
      <c r="AH51" s="67">
        <f t="shared" si="75"/>
        <v>20500</v>
      </c>
      <c r="AI51" s="67">
        <f t="shared" si="75"/>
        <v>21000</v>
      </c>
      <c r="AJ51" s="67">
        <f t="shared" si="75"/>
        <v>21500</v>
      </c>
      <c r="AK51" s="67">
        <f t="shared" si="75"/>
        <v>21900</v>
      </c>
      <c r="AL51" s="67">
        <f t="shared" si="75"/>
        <v>22300</v>
      </c>
      <c r="AM51" s="67">
        <f t="shared" si="75"/>
        <v>22700</v>
      </c>
      <c r="AN51" s="67">
        <f t="shared" si="75"/>
        <v>23100</v>
      </c>
      <c r="AO51" s="67">
        <f t="shared" si="75"/>
        <v>23500</v>
      </c>
      <c r="AP51" s="67">
        <f t="shared" si="75"/>
        <v>23900</v>
      </c>
      <c r="AQ51" s="67">
        <f t="shared" si="75"/>
        <v>24300</v>
      </c>
      <c r="AR51" s="67">
        <f t="shared" si="75"/>
        <v>24700</v>
      </c>
      <c r="AS51" s="67">
        <f t="shared" si="75"/>
        <v>25100</v>
      </c>
      <c r="AT51" s="67">
        <f t="shared" si="75"/>
        <v>25500</v>
      </c>
      <c r="AU51" s="67">
        <f t="shared" si="75"/>
        <v>25900</v>
      </c>
      <c r="AV51" s="67">
        <f t="shared" si="75"/>
        <v>26300</v>
      </c>
    </row>
    <row r="52" spans="1:51" s="54" customFormat="1" ht="12" x14ac:dyDescent="0.15">
      <c r="A52" s="68" t="s">
        <v>42</v>
      </c>
      <c r="B52" s="68"/>
      <c r="C52" s="67">
        <f>SUM(C49:C50)</f>
        <v>13150</v>
      </c>
      <c r="D52" s="67">
        <f t="shared" ref="D52:AV52" si="76">SUM(D49:D50)</f>
        <v>14300</v>
      </c>
      <c r="E52" s="67">
        <f t="shared" si="76"/>
        <v>15450</v>
      </c>
      <c r="F52" s="67">
        <f t="shared" si="76"/>
        <v>16550</v>
      </c>
      <c r="G52" s="67">
        <f t="shared" si="76"/>
        <v>17650</v>
      </c>
      <c r="H52" s="67">
        <f t="shared" si="76"/>
        <v>18700</v>
      </c>
      <c r="I52" s="67">
        <f t="shared" si="76"/>
        <v>19750</v>
      </c>
      <c r="J52" s="67">
        <f t="shared" si="76"/>
        <v>20750</v>
      </c>
      <c r="K52" s="67">
        <f t="shared" si="76"/>
        <v>21750</v>
      </c>
      <c r="L52" s="67">
        <f t="shared" si="76"/>
        <v>22700</v>
      </c>
      <c r="M52" s="67">
        <f t="shared" si="76"/>
        <v>23650</v>
      </c>
      <c r="N52" s="67">
        <f t="shared" si="76"/>
        <v>24550</v>
      </c>
      <c r="O52" s="67">
        <f t="shared" si="76"/>
        <v>25450</v>
      </c>
      <c r="P52" s="67">
        <f t="shared" si="76"/>
        <v>26300</v>
      </c>
      <c r="Q52" s="67">
        <f t="shared" si="76"/>
        <v>27150</v>
      </c>
      <c r="R52" s="67">
        <f t="shared" si="76"/>
        <v>28000</v>
      </c>
      <c r="S52" s="67">
        <f t="shared" si="76"/>
        <v>28750</v>
      </c>
      <c r="T52" s="67">
        <f t="shared" si="76"/>
        <v>29500</v>
      </c>
      <c r="U52" s="67">
        <f t="shared" si="76"/>
        <v>30250</v>
      </c>
      <c r="V52" s="67">
        <f t="shared" si="76"/>
        <v>31000</v>
      </c>
      <c r="W52" s="67">
        <f t="shared" si="76"/>
        <v>31750</v>
      </c>
      <c r="X52" s="67">
        <f t="shared" si="76"/>
        <v>32500</v>
      </c>
      <c r="Y52" s="67">
        <f t="shared" si="76"/>
        <v>33250</v>
      </c>
      <c r="Z52" s="67">
        <f t="shared" si="76"/>
        <v>34000</v>
      </c>
      <c r="AA52" s="67">
        <f t="shared" si="76"/>
        <v>34750</v>
      </c>
      <c r="AB52" s="67">
        <f t="shared" si="76"/>
        <v>35500</v>
      </c>
      <c r="AC52" s="67">
        <f t="shared" si="76"/>
        <v>36250</v>
      </c>
      <c r="AD52" s="67">
        <f t="shared" si="76"/>
        <v>37000</v>
      </c>
      <c r="AE52" s="67">
        <f t="shared" si="76"/>
        <v>37750</v>
      </c>
      <c r="AF52" s="67">
        <f t="shared" si="76"/>
        <v>38500</v>
      </c>
      <c r="AG52" s="67">
        <f t="shared" si="76"/>
        <v>39250</v>
      </c>
      <c r="AH52" s="67">
        <f t="shared" si="76"/>
        <v>40000</v>
      </c>
      <c r="AI52" s="67">
        <f t="shared" si="76"/>
        <v>40750</v>
      </c>
      <c r="AJ52" s="67">
        <f t="shared" si="76"/>
        <v>41500</v>
      </c>
      <c r="AK52" s="67">
        <f t="shared" si="76"/>
        <v>42150</v>
      </c>
      <c r="AL52" s="67">
        <f t="shared" si="76"/>
        <v>42800</v>
      </c>
      <c r="AM52" s="67">
        <f t="shared" si="76"/>
        <v>43450</v>
      </c>
      <c r="AN52" s="67">
        <f t="shared" si="76"/>
        <v>44100</v>
      </c>
      <c r="AO52" s="67">
        <f t="shared" si="76"/>
        <v>44750</v>
      </c>
      <c r="AP52" s="67">
        <f t="shared" si="76"/>
        <v>45400</v>
      </c>
      <c r="AQ52" s="67">
        <f t="shared" si="76"/>
        <v>46050</v>
      </c>
      <c r="AR52" s="67">
        <f t="shared" si="76"/>
        <v>46700</v>
      </c>
      <c r="AS52" s="67">
        <f t="shared" si="76"/>
        <v>47350</v>
      </c>
      <c r="AT52" s="67">
        <f t="shared" si="76"/>
        <v>48000</v>
      </c>
      <c r="AU52" s="67">
        <f t="shared" si="76"/>
        <v>48650</v>
      </c>
      <c r="AV52" s="67">
        <f t="shared" si="76"/>
        <v>49300</v>
      </c>
    </row>
    <row r="53" spans="1:51" s="54" customFormat="1" x14ac:dyDescent="0.15">
      <c r="A53" s="68" t="s">
        <v>43</v>
      </c>
      <c r="B53" s="68"/>
      <c r="C53" s="67">
        <f>SUM(C49:C51)</f>
        <v>16650</v>
      </c>
      <c r="D53" s="67">
        <f t="shared" ref="D53:AV53" si="77">SUM(D49:D51)</f>
        <v>18400</v>
      </c>
      <c r="E53" s="67">
        <f t="shared" si="77"/>
        <v>20150</v>
      </c>
      <c r="F53" s="67">
        <f t="shared" si="77"/>
        <v>21850</v>
      </c>
      <c r="G53" s="67">
        <f t="shared" si="77"/>
        <v>23550</v>
      </c>
      <c r="H53" s="67">
        <f t="shared" si="77"/>
        <v>25200</v>
      </c>
      <c r="I53" s="67">
        <f t="shared" si="77"/>
        <v>26850</v>
      </c>
      <c r="J53" s="67">
        <f t="shared" si="77"/>
        <v>28450</v>
      </c>
      <c r="K53" s="67">
        <f t="shared" si="77"/>
        <v>30050</v>
      </c>
      <c r="L53" s="67">
        <f t="shared" si="77"/>
        <v>31600</v>
      </c>
      <c r="M53" s="67">
        <f t="shared" si="77"/>
        <v>33150</v>
      </c>
      <c r="N53" s="67">
        <f t="shared" si="77"/>
        <v>34650</v>
      </c>
      <c r="O53" s="67">
        <f t="shared" si="77"/>
        <v>36150</v>
      </c>
      <c r="P53" s="67">
        <f t="shared" si="77"/>
        <v>37600</v>
      </c>
      <c r="Q53" s="67">
        <f t="shared" si="77"/>
        <v>39050</v>
      </c>
      <c r="R53" s="67">
        <f t="shared" si="77"/>
        <v>40500</v>
      </c>
      <c r="S53" s="67">
        <f t="shared" si="77"/>
        <v>41750</v>
      </c>
      <c r="T53" s="67">
        <f t="shared" si="77"/>
        <v>43000</v>
      </c>
      <c r="U53" s="67">
        <f t="shared" si="77"/>
        <v>44250</v>
      </c>
      <c r="V53" s="67">
        <f t="shared" si="77"/>
        <v>45500</v>
      </c>
      <c r="W53" s="67">
        <f t="shared" si="77"/>
        <v>46750</v>
      </c>
      <c r="X53" s="67">
        <f t="shared" si="77"/>
        <v>48000</v>
      </c>
      <c r="Y53" s="67">
        <f t="shared" si="77"/>
        <v>49250</v>
      </c>
      <c r="Z53" s="67">
        <f t="shared" si="77"/>
        <v>50500</v>
      </c>
      <c r="AA53" s="67">
        <f t="shared" si="77"/>
        <v>51750</v>
      </c>
      <c r="AB53" s="67">
        <f t="shared" si="77"/>
        <v>53000</v>
      </c>
      <c r="AC53" s="67">
        <f t="shared" si="77"/>
        <v>54250</v>
      </c>
      <c r="AD53" s="67">
        <f t="shared" si="77"/>
        <v>55500</v>
      </c>
      <c r="AE53" s="67">
        <f t="shared" si="77"/>
        <v>56750</v>
      </c>
      <c r="AF53" s="67">
        <f t="shared" si="77"/>
        <v>58000</v>
      </c>
      <c r="AG53" s="67">
        <f t="shared" si="77"/>
        <v>59250</v>
      </c>
      <c r="AH53" s="67">
        <f t="shared" si="77"/>
        <v>60500</v>
      </c>
      <c r="AI53" s="67">
        <f t="shared" si="77"/>
        <v>61750</v>
      </c>
      <c r="AJ53" s="67">
        <f t="shared" si="77"/>
        <v>63000</v>
      </c>
      <c r="AK53" s="67">
        <f t="shared" si="77"/>
        <v>64050</v>
      </c>
      <c r="AL53" s="67">
        <f t="shared" si="77"/>
        <v>65100</v>
      </c>
      <c r="AM53" s="67">
        <f t="shared" si="77"/>
        <v>66150</v>
      </c>
      <c r="AN53" s="67">
        <f t="shared" si="77"/>
        <v>67200</v>
      </c>
      <c r="AO53" s="67">
        <f t="shared" si="77"/>
        <v>68250</v>
      </c>
      <c r="AP53" s="67">
        <f t="shared" si="77"/>
        <v>69300</v>
      </c>
      <c r="AQ53" s="67">
        <f t="shared" si="77"/>
        <v>70350</v>
      </c>
      <c r="AR53" s="67">
        <f t="shared" si="77"/>
        <v>71400</v>
      </c>
      <c r="AS53" s="67">
        <f t="shared" si="77"/>
        <v>72450</v>
      </c>
      <c r="AT53" s="67">
        <f t="shared" si="77"/>
        <v>73500</v>
      </c>
      <c r="AU53" s="67">
        <f t="shared" si="77"/>
        <v>74550</v>
      </c>
      <c r="AV53" s="67">
        <f t="shared" si="77"/>
        <v>75600</v>
      </c>
      <c r="AX53" s="2"/>
      <c r="AY53" s="2"/>
    </row>
    <row r="54" spans="1:51" x14ac:dyDescent="0.15">
      <c r="C54" s="8"/>
    </row>
    <row r="55" spans="1:51" x14ac:dyDescent="0.15">
      <c r="A55" s="2" t="s">
        <v>30</v>
      </c>
    </row>
    <row r="56" spans="1:51" x14ac:dyDescent="0.15">
      <c r="A56" s="21" t="s">
        <v>33</v>
      </c>
      <c r="B56" s="153" t="s">
        <v>31</v>
      </c>
      <c r="C56" s="154"/>
      <c r="D56" s="153" t="s">
        <v>32</v>
      </c>
      <c r="E56" s="154"/>
      <c r="F56" s="24" t="s">
        <v>16</v>
      </c>
    </row>
    <row r="57" spans="1:51" x14ac:dyDescent="0.15">
      <c r="A57" s="5" t="s">
        <v>5</v>
      </c>
      <c r="B57" s="158">
        <v>16500</v>
      </c>
      <c r="C57" s="159"/>
      <c r="D57" s="158">
        <v>19300</v>
      </c>
      <c r="E57" s="159"/>
      <c r="F57" s="155">
        <f>D57/B57</f>
        <v>1.1696969696969697</v>
      </c>
    </row>
    <row r="58" spans="1:51" x14ac:dyDescent="0.15">
      <c r="A58" s="5" t="s">
        <v>8</v>
      </c>
      <c r="B58" s="158">
        <v>1850</v>
      </c>
      <c r="C58" s="159"/>
      <c r="D58" s="158">
        <v>2200</v>
      </c>
      <c r="E58" s="159"/>
      <c r="F58" s="156"/>
    </row>
    <row r="59" spans="1:51" x14ac:dyDescent="0.15">
      <c r="A59" s="5" t="s">
        <v>9</v>
      </c>
      <c r="B59" s="158">
        <v>3650</v>
      </c>
      <c r="C59" s="159"/>
      <c r="D59" s="158">
        <v>4300</v>
      </c>
      <c r="E59" s="159"/>
      <c r="F59" s="157"/>
    </row>
    <row r="60" spans="1:51" ht="14.25" thickBot="1" x14ac:dyDescent="0.2">
      <c r="A60" s="31" t="s">
        <v>14</v>
      </c>
      <c r="B60" s="160">
        <v>3000</v>
      </c>
      <c r="C60" s="160"/>
      <c r="D60" s="160">
        <v>4000</v>
      </c>
      <c r="E60" s="160"/>
      <c r="F60" s="32">
        <f>D60/B60</f>
        <v>1.3333333333333333</v>
      </c>
    </row>
    <row r="61" spans="1:51" ht="14.25" thickTop="1" x14ac:dyDescent="0.15">
      <c r="A61" s="29" t="s">
        <v>15</v>
      </c>
      <c r="B61" s="149">
        <f>SUM(B57:C60)</f>
        <v>25000</v>
      </c>
      <c r="C61" s="150"/>
      <c r="D61" s="149">
        <f>SUM(D57:E60)</f>
        <v>29800</v>
      </c>
      <c r="E61" s="150"/>
      <c r="F61" s="30">
        <f>D61/B61</f>
        <v>1.1919999999999999</v>
      </c>
    </row>
    <row r="62" spans="1:51" x14ac:dyDescent="0.15">
      <c r="F62" s="11"/>
    </row>
    <row r="63" spans="1:51" x14ac:dyDescent="0.15">
      <c r="A63" s="27" t="s">
        <v>18</v>
      </c>
      <c r="B63" s="152">
        <v>3000</v>
      </c>
      <c r="C63" s="152"/>
      <c r="D63" s="152">
        <v>3500</v>
      </c>
      <c r="E63" s="152"/>
      <c r="F63" s="28">
        <f>D63/B63</f>
        <v>1.1666666666666667</v>
      </c>
    </row>
    <row r="64" spans="1:51" x14ac:dyDescent="0.15">
      <c r="C64" s="8"/>
    </row>
    <row r="65" spans="1:50" x14ac:dyDescent="0.15">
      <c r="A65" s="2" t="s">
        <v>27</v>
      </c>
      <c r="C65" s="8"/>
    </row>
    <row r="66" spans="1:50" x14ac:dyDescent="0.15">
      <c r="A66" s="27" t="s">
        <v>25</v>
      </c>
      <c r="B66" s="48">
        <f t="shared" ref="B66:Q68" si="78">F31/B10</f>
        <v>1.075</v>
      </c>
      <c r="C66" s="48">
        <f t="shared" si="78"/>
        <v>1.0725190839694656</v>
      </c>
      <c r="D66" s="48">
        <f t="shared" si="78"/>
        <v>1.0704225352112675</v>
      </c>
      <c r="E66" s="48">
        <f t="shared" si="78"/>
        <v>1.065359477124183</v>
      </c>
      <c r="F66" s="48">
        <f t="shared" si="78"/>
        <v>1.0609756097560976</v>
      </c>
      <c r="G66" s="48">
        <f t="shared" si="78"/>
        <v>1.0542857142857143</v>
      </c>
      <c r="H66" s="48">
        <f t="shared" si="78"/>
        <v>1.0684931506849316</v>
      </c>
      <c r="I66" s="48">
        <f t="shared" si="78"/>
        <v>1.0789473684210527</v>
      </c>
      <c r="J66" s="48">
        <f t="shared" si="78"/>
        <v>1.0860759493670886</v>
      </c>
      <c r="K66" s="48">
        <f t="shared" si="78"/>
        <v>1.0902439024390245</v>
      </c>
      <c r="L66" s="48">
        <f t="shared" si="78"/>
        <v>1.091764705882353</v>
      </c>
      <c r="M66" s="48">
        <f t="shared" si="78"/>
        <v>1.0909090909090908</v>
      </c>
      <c r="N66" s="48">
        <f t="shared" si="78"/>
        <v>1.09010989010989</v>
      </c>
      <c r="O66" s="48">
        <f t="shared" si="78"/>
        <v>1.0872340425531914</v>
      </c>
      <c r="P66" s="48">
        <f t="shared" si="78"/>
        <v>1.0845360824742267</v>
      </c>
      <c r="Q66" s="48">
        <f t="shared" si="78"/>
        <v>1.0820000000000001</v>
      </c>
      <c r="V66" s="2"/>
      <c r="W66" s="2"/>
    </row>
    <row r="67" spans="1:50" x14ac:dyDescent="0.15">
      <c r="A67" s="27" t="s">
        <v>26</v>
      </c>
      <c r="B67" s="48">
        <f t="shared" si="78"/>
        <v>1.1666666666666667</v>
      </c>
      <c r="C67" s="48">
        <f t="shared" si="78"/>
        <v>1.2058823529411764</v>
      </c>
      <c r="D67" s="48">
        <f t="shared" si="78"/>
        <v>1.236842105263158</v>
      </c>
      <c r="E67" s="48">
        <f t="shared" si="78"/>
        <v>1.2619047619047619</v>
      </c>
      <c r="F67" s="48">
        <f t="shared" si="78"/>
        <v>1.2826086956521738</v>
      </c>
      <c r="G67" s="48">
        <f t="shared" si="78"/>
        <v>1.3</v>
      </c>
      <c r="H67" s="48">
        <f t="shared" si="78"/>
        <v>1.3148148148148149</v>
      </c>
      <c r="I67" s="48">
        <f t="shared" si="78"/>
        <v>1.3275862068965518</v>
      </c>
      <c r="J67" s="48">
        <f t="shared" si="78"/>
        <v>1.3387096774193548</v>
      </c>
      <c r="K67" s="48">
        <f t="shared" si="78"/>
        <v>1.3484848484848484</v>
      </c>
      <c r="L67" s="48">
        <f t="shared" si="78"/>
        <v>1.3571428571428572</v>
      </c>
      <c r="M67" s="48">
        <f t="shared" si="78"/>
        <v>1.3648648648648649</v>
      </c>
      <c r="N67" s="48">
        <f t="shared" si="78"/>
        <v>1.3717948717948718</v>
      </c>
      <c r="O67" s="48">
        <f t="shared" si="78"/>
        <v>1.3780487804878048</v>
      </c>
      <c r="P67" s="48">
        <f t="shared" si="78"/>
        <v>1.3837209302325582</v>
      </c>
      <c r="Q67" s="48">
        <f t="shared" si="78"/>
        <v>1.3888888888888888</v>
      </c>
      <c r="AW67" s="26"/>
      <c r="AX67" s="26"/>
    </row>
    <row r="68" spans="1:50" s="26" customFormat="1" x14ac:dyDescent="0.15">
      <c r="A68" s="48" t="s">
        <v>15</v>
      </c>
      <c r="B68" s="48">
        <f t="shared" si="78"/>
        <v>1.0851851851851853</v>
      </c>
      <c r="C68" s="48">
        <f t="shared" si="78"/>
        <v>1.0878378378378379</v>
      </c>
      <c r="D68" s="48">
        <f t="shared" si="78"/>
        <v>1.0900621118012421</v>
      </c>
      <c r="E68" s="48">
        <f t="shared" si="78"/>
        <v>1.0890804597701149</v>
      </c>
      <c r="F68" s="48">
        <f t="shared" si="78"/>
        <v>1.088235294117647</v>
      </c>
      <c r="G68" s="48">
        <f t="shared" si="78"/>
        <v>1.085</v>
      </c>
      <c r="H68" s="48">
        <f t="shared" si="78"/>
        <v>1.100238663484487</v>
      </c>
      <c r="I68" s="48">
        <f t="shared" si="78"/>
        <v>1.1118721461187215</v>
      </c>
      <c r="J68" s="48">
        <f t="shared" si="78"/>
        <v>1.1203501094091903</v>
      </c>
      <c r="K68" s="48">
        <f t="shared" si="78"/>
        <v>1.1260504201680672</v>
      </c>
      <c r="L68" s="48">
        <f t="shared" si="78"/>
        <v>1.1292929292929292</v>
      </c>
      <c r="M68" s="48">
        <f t="shared" si="78"/>
        <v>1.1303501945525292</v>
      </c>
      <c r="N68" s="48">
        <f t="shared" si="78"/>
        <v>1.1313320825515947</v>
      </c>
      <c r="O68" s="48">
        <f t="shared" si="78"/>
        <v>1.1304347826086956</v>
      </c>
      <c r="P68" s="48">
        <f t="shared" si="78"/>
        <v>1.1295971978984238</v>
      </c>
      <c r="Q68" s="48">
        <f t="shared" si="78"/>
        <v>1.1288135593220339</v>
      </c>
      <c r="V68" s="44"/>
      <c r="AW68" s="2"/>
      <c r="AX68" s="2"/>
    </row>
    <row r="69" spans="1:50" x14ac:dyDescent="0.15">
      <c r="C69" s="8"/>
    </row>
    <row r="70" spans="1:50" x14ac:dyDescent="0.15">
      <c r="A70" s="2" t="s">
        <v>24</v>
      </c>
      <c r="C70" s="8"/>
      <c r="AW70" s="36"/>
      <c r="AX70" s="36"/>
    </row>
    <row r="71" spans="1:50" s="36" customFormat="1" x14ac:dyDescent="0.15">
      <c r="A71" s="10" t="s">
        <v>28</v>
      </c>
      <c r="B71" s="10">
        <v>1200</v>
      </c>
      <c r="C71" s="10">
        <f>B71-50</f>
        <v>1150</v>
      </c>
      <c r="D71" s="10">
        <f t="shared" ref="D71:P71" si="79">C71-50</f>
        <v>1100</v>
      </c>
      <c r="E71" s="10">
        <f t="shared" si="79"/>
        <v>1050</v>
      </c>
      <c r="F71" s="10">
        <f t="shared" si="79"/>
        <v>1000</v>
      </c>
      <c r="G71" s="10">
        <f t="shared" si="79"/>
        <v>950</v>
      </c>
      <c r="H71" s="10">
        <f t="shared" si="79"/>
        <v>900</v>
      </c>
      <c r="I71" s="10">
        <f t="shared" si="79"/>
        <v>850</v>
      </c>
      <c r="J71" s="10">
        <f t="shared" si="79"/>
        <v>800</v>
      </c>
      <c r="K71" s="10">
        <f t="shared" si="79"/>
        <v>750</v>
      </c>
      <c r="L71" s="10">
        <f t="shared" si="79"/>
        <v>700</v>
      </c>
      <c r="M71" s="10">
        <f t="shared" si="79"/>
        <v>650</v>
      </c>
      <c r="N71" s="10">
        <f t="shared" si="79"/>
        <v>600</v>
      </c>
      <c r="O71" s="10">
        <f t="shared" si="79"/>
        <v>550</v>
      </c>
      <c r="P71" s="10">
        <f t="shared" si="79"/>
        <v>500</v>
      </c>
      <c r="Q71" s="10">
        <f>P71</f>
        <v>500</v>
      </c>
      <c r="R71" s="10">
        <f t="shared" ref="R71:AU71" si="80">Q71</f>
        <v>500</v>
      </c>
      <c r="S71" s="10">
        <f t="shared" si="80"/>
        <v>500</v>
      </c>
      <c r="T71" s="10">
        <f t="shared" si="80"/>
        <v>500</v>
      </c>
      <c r="U71" s="10">
        <f t="shared" si="80"/>
        <v>500</v>
      </c>
      <c r="V71" s="10">
        <f t="shared" si="80"/>
        <v>500</v>
      </c>
      <c r="W71" s="10">
        <f t="shared" si="80"/>
        <v>500</v>
      </c>
      <c r="X71" s="10">
        <f t="shared" si="80"/>
        <v>500</v>
      </c>
      <c r="Y71" s="10">
        <f t="shared" si="80"/>
        <v>500</v>
      </c>
      <c r="Z71" s="10">
        <f t="shared" si="80"/>
        <v>500</v>
      </c>
      <c r="AA71" s="10">
        <f t="shared" si="80"/>
        <v>500</v>
      </c>
      <c r="AB71" s="10">
        <f t="shared" si="80"/>
        <v>500</v>
      </c>
      <c r="AC71" s="10">
        <f t="shared" si="80"/>
        <v>500</v>
      </c>
      <c r="AD71" s="10">
        <f t="shared" si="80"/>
        <v>500</v>
      </c>
      <c r="AE71" s="10">
        <f t="shared" si="80"/>
        <v>500</v>
      </c>
      <c r="AF71" s="10">
        <f t="shared" si="80"/>
        <v>500</v>
      </c>
      <c r="AG71" s="10">
        <f t="shared" si="80"/>
        <v>500</v>
      </c>
      <c r="AH71" s="10">
        <f t="shared" si="80"/>
        <v>500</v>
      </c>
      <c r="AI71" s="10">
        <f t="shared" si="80"/>
        <v>500</v>
      </c>
      <c r="AJ71" s="10">
        <f t="shared" si="80"/>
        <v>500</v>
      </c>
      <c r="AK71" s="10">
        <f t="shared" si="80"/>
        <v>500</v>
      </c>
      <c r="AL71" s="10">
        <f t="shared" si="80"/>
        <v>500</v>
      </c>
      <c r="AM71" s="10">
        <f t="shared" si="80"/>
        <v>500</v>
      </c>
      <c r="AN71" s="10">
        <f t="shared" si="80"/>
        <v>500</v>
      </c>
      <c r="AO71" s="10">
        <f t="shared" si="80"/>
        <v>500</v>
      </c>
      <c r="AP71" s="10">
        <f t="shared" si="80"/>
        <v>500</v>
      </c>
      <c r="AQ71" s="10">
        <f t="shared" si="80"/>
        <v>500</v>
      </c>
      <c r="AR71" s="10">
        <f t="shared" si="80"/>
        <v>500</v>
      </c>
      <c r="AS71" s="10">
        <f t="shared" si="80"/>
        <v>500</v>
      </c>
      <c r="AT71" s="10">
        <f t="shared" si="80"/>
        <v>500</v>
      </c>
      <c r="AU71" s="10">
        <f t="shared" si="80"/>
        <v>500</v>
      </c>
      <c r="AW71" s="2"/>
      <c r="AX71" s="2"/>
    </row>
    <row r="72" spans="1:50" x14ac:dyDescent="0.15">
      <c r="C72" s="8"/>
      <c r="Q72" s="46" t="s">
        <v>29</v>
      </c>
    </row>
    <row r="73" spans="1:50" x14ac:dyDescent="0.15">
      <c r="C73" s="8"/>
      <c r="Q73" s="46"/>
    </row>
    <row r="74" spans="1:50" x14ac:dyDescent="0.15">
      <c r="A74" s="2" t="s">
        <v>22</v>
      </c>
      <c r="B74" s="2" t="s">
        <v>23</v>
      </c>
      <c r="C74" s="35">
        <v>0.01</v>
      </c>
      <c r="AW74" s="1"/>
      <c r="AX74" s="1"/>
    </row>
    <row r="75" spans="1:50" s="1" customFormat="1" x14ac:dyDescent="0.15">
      <c r="A75" s="34" t="s">
        <v>20</v>
      </c>
      <c r="B75" s="34">
        <f>F29/5</f>
        <v>440</v>
      </c>
      <c r="C75" s="34">
        <f t="shared" ref="C75:R77" si="81">B75*(1-$C$74)</f>
        <v>435.6</v>
      </c>
      <c r="D75" s="34">
        <f t="shared" si="81"/>
        <v>431.24400000000003</v>
      </c>
      <c r="E75" s="34">
        <f t="shared" si="81"/>
        <v>426.93156000000005</v>
      </c>
      <c r="F75" s="34">
        <f t="shared" si="81"/>
        <v>422.66224440000002</v>
      </c>
      <c r="G75" s="34">
        <f t="shared" si="81"/>
        <v>418.43562195600003</v>
      </c>
      <c r="H75" s="34">
        <f t="shared" si="81"/>
        <v>414.25126573644002</v>
      </c>
      <c r="I75" s="34">
        <f t="shared" si="81"/>
        <v>410.1087530790756</v>
      </c>
      <c r="J75" s="34">
        <f t="shared" si="81"/>
        <v>406.00766554828482</v>
      </c>
      <c r="K75" s="34">
        <f t="shared" si="81"/>
        <v>401.94758889280195</v>
      </c>
      <c r="L75" s="34">
        <f t="shared" si="81"/>
        <v>397.92811300387393</v>
      </c>
      <c r="M75" s="34">
        <f t="shared" si="81"/>
        <v>393.94883187383516</v>
      </c>
      <c r="N75" s="34">
        <f t="shared" si="81"/>
        <v>390.00934355509679</v>
      </c>
      <c r="O75" s="34">
        <f t="shared" si="81"/>
        <v>386.10925011954583</v>
      </c>
      <c r="P75" s="34">
        <f t="shared" si="81"/>
        <v>382.24815761835038</v>
      </c>
      <c r="Q75" s="34">
        <f t="shared" si="81"/>
        <v>378.42567604216686</v>
      </c>
      <c r="R75" s="34">
        <f t="shared" si="81"/>
        <v>374.64141928174519</v>
      </c>
      <c r="S75" s="34">
        <f t="shared" ref="S75:AU75" si="82">R75*(1-$C$74)</f>
        <v>370.89500508892775</v>
      </c>
      <c r="T75" s="34">
        <f t="shared" si="82"/>
        <v>367.18605503803849</v>
      </c>
      <c r="U75" s="34">
        <f t="shared" si="82"/>
        <v>363.51419448765807</v>
      </c>
      <c r="V75" s="34">
        <f t="shared" si="82"/>
        <v>359.87905254278149</v>
      </c>
      <c r="W75" s="34">
        <f t="shared" si="82"/>
        <v>356.28026201735366</v>
      </c>
      <c r="X75" s="34">
        <f t="shared" si="82"/>
        <v>352.71745939718011</v>
      </c>
      <c r="Y75" s="34">
        <f t="shared" si="82"/>
        <v>349.19028480320833</v>
      </c>
      <c r="Z75" s="34">
        <f t="shared" si="82"/>
        <v>345.69838195517622</v>
      </c>
      <c r="AA75" s="34">
        <f t="shared" si="82"/>
        <v>342.24139813562448</v>
      </c>
      <c r="AB75" s="34">
        <f t="shared" si="82"/>
        <v>338.81898415426821</v>
      </c>
      <c r="AC75" s="34">
        <f t="shared" si="82"/>
        <v>335.43079431272554</v>
      </c>
      <c r="AD75" s="34">
        <f t="shared" si="82"/>
        <v>332.07648636959829</v>
      </c>
      <c r="AE75" s="34">
        <f t="shared" si="82"/>
        <v>328.75572150590227</v>
      </c>
      <c r="AF75" s="34">
        <f t="shared" si="82"/>
        <v>325.46816429084322</v>
      </c>
      <c r="AG75" s="34">
        <f t="shared" si="82"/>
        <v>322.21348264793477</v>
      </c>
      <c r="AH75" s="34">
        <f t="shared" si="82"/>
        <v>318.99134782145541</v>
      </c>
      <c r="AI75" s="34">
        <f t="shared" si="82"/>
        <v>315.80143434324083</v>
      </c>
      <c r="AJ75" s="34">
        <f t="shared" si="82"/>
        <v>312.64341999980843</v>
      </c>
      <c r="AK75" s="34">
        <f t="shared" si="82"/>
        <v>309.51698579981036</v>
      </c>
      <c r="AL75" s="34">
        <f t="shared" si="82"/>
        <v>306.42181594181227</v>
      </c>
      <c r="AM75" s="34">
        <f t="shared" si="82"/>
        <v>303.35759778239412</v>
      </c>
      <c r="AN75" s="34">
        <f t="shared" si="82"/>
        <v>300.32402180457018</v>
      </c>
      <c r="AO75" s="34">
        <f t="shared" si="82"/>
        <v>297.32078158652445</v>
      </c>
      <c r="AP75" s="34">
        <f t="shared" si="82"/>
        <v>294.34757377065921</v>
      </c>
      <c r="AQ75" s="34">
        <f t="shared" si="82"/>
        <v>291.40409803295262</v>
      </c>
      <c r="AR75" s="34">
        <f t="shared" si="82"/>
        <v>288.49005705262311</v>
      </c>
      <c r="AS75" s="34">
        <f t="shared" si="82"/>
        <v>285.6051564820969</v>
      </c>
      <c r="AT75" s="34">
        <f t="shared" si="82"/>
        <v>282.74910491727593</v>
      </c>
      <c r="AU75" s="34">
        <f t="shared" si="82"/>
        <v>279.92161386810318</v>
      </c>
    </row>
    <row r="76" spans="1:50" s="1" customFormat="1" x14ac:dyDescent="0.15">
      <c r="A76" s="34" t="s">
        <v>21</v>
      </c>
      <c r="B76" s="34">
        <f>F30/5</f>
        <v>860</v>
      </c>
      <c r="C76" s="34">
        <f t="shared" si="81"/>
        <v>851.4</v>
      </c>
      <c r="D76" s="34">
        <f t="shared" ref="D76:R76" si="83">C76*(1-$C$74)</f>
        <v>842.88599999999997</v>
      </c>
      <c r="E76" s="34">
        <f t="shared" si="83"/>
        <v>834.45713999999998</v>
      </c>
      <c r="F76" s="34">
        <f t="shared" si="83"/>
        <v>826.11256859999992</v>
      </c>
      <c r="G76" s="34">
        <f t="shared" si="83"/>
        <v>817.8514429139999</v>
      </c>
      <c r="H76" s="34">
        <f t="shared" si="83"/>
        <v>809.67292848485988</v>
      </c>
      <c r="I76" s="34">
        <f t="shared" si="83"/>
        <v>801.57619920001127</v>
      </c>
      <c r="J76" s="34">
        <f t="shared" si="83"/>
        <v>793.56043720801119</v>
      </c>
      <c r="K76" s="34">
        <f t="shared" si="83"/>
        <v>785.6248328359311</v>
      </c>
      <c r="L76" s="34">
        <f t="shared" si="83"/>
        <v>777.76858450757175</v>
      </c>
      <c r="M76" s="34">
        <f t="shared" si="83"/>
        <v>769.99089866249597</v>
      </c>
      <c r="N76" s="34">
        <f t="shared" si="83"/>
        <v>762.29098967587095</v>
      </c>
      <c r="O76" s="34">
        <f t="shared" si="83"/>
        <v>754.66807977911219</v>
      </c>
      <c r="P76" s="34">
        <f t="shared" si="83"/>
        <v>747.12139898132102</v>
      </c>
      <c r="Q76" s="34">
        <f t="shared" si="83"/>
        <v>739.65018499150779</v>
      </c>
      <c r="R76" s="34">
        <f t="shared" si="83"/>
        <v>732.25368314159266</v>
      </c>
      <c r="S76" s="34">
        <f t="shared" ref="S76:AU76" si="84">R76*(1-$C$74)</f>
        <v>724.9311463101767</v>
      </c>
      <c r="T76" s="34">
        <f t="shared" si="84"/>
        <v>717.68183484707492</v>
      </c>
      <c r="U76" s="34">
        <f t="shared" si="84"/>
        <v>710.50501649860416</v>
      </c>
      <c r="V76" s="34">
        <f t="shared" si="84"/>
        <v>703.39996633361807</v>
      </c>
      <c r="W76" s="34">
        <f t="shared" si="84"/>
        <v>696.36596667028186</v>
      </c>
      <c r="X76" s="34">
        <f t="shared" si="84"/>
        <v>689.40230700357904</v>
      </c>
      <c r="Y76" s="34">
        <f t="shared" si="84"/>
        <v>682.50828393354323</v>
      </c>
      <c r="Z76" s="34">
        <f t="shared" si="84"/>
        <v>675.68320109420779</v>
      </c>
      <c r="AA76" s="34">
        <f t="shared" si="84"/>
        <v>668.92636908326574</v>
      </c>
      <c r="AB76" s="34">
        <f t="shared" si="84"/>
        <v>662.23710539243302</v>
      </c>
      <c r="AC76" s="34">
        <f t="shared" si="84"/>
        <v>655.6147343385087</v>
      </c>
      <c r="AD76" s="34">
        <f t="shared" si="84"/>
        <v>649.05858699512362</v>
      </c>
      <c r="AE76" s="34">
        <f t="shared" si="84"/>
        <v>642.56800112517237</v>
      </c>
      <c r="AF76" s="34">
        <f t="shared" si="84"/>
        <v>636.14232111392062</v>
      </c>
      <c r="AG76" s="34">
        <f t="shared" si="84"/>
        <v>629.78089790278136</v>
      </c>
      <c r="AH76" s="34">
        <f t="shared" si="84"/>
        <v>623.4830889237536</v>
      </c>
      <c r="AI76" s="34">
        <f t="shared" si="84"/>
        <v>617.24825803451608</v>
      </c>
      <c r="AJ76" s="34">
        <f t="shared" si="84"/>
        <v>611.07577545417087</v>
      </c>
      <c r="AK76" s="34">
        <f t="shared" si="84"/>
        <v>604.96501769962913</v>
      </c>
      <c r="AL76" s="34">
        <f t="shared" si="84"/>
        <v>598.91536752263278</v>
      </c>
      <c r="AM76" s="34">
        <f t="shared" si="84"/>
        <v>592.92621384740642</v>
      </c>
      <c r="AN76" s="34">
        <f t="shared" si="84"/>
        <v>586.99695170893233</v>
      </c>
      <c r="AO76" s="34">
        <f t="shared" si="84"/>
        <v>581.12698219184301</v>
      </c>
      <c r="AP76" s="34">
        <f t="shared" si="84"/>
        <v>575.31571236992454</v>
      </c>
      <c r="AQ76" s="34">
        <f t="shared" si="84"/>
        <v>569.56255524622532</v>
      </c>
      <c r="AR76" s="34">
        <f t="shared" si="84"/>
        <v>563.86692969376304</v>
      </c>
      <c r="AS76" s="34">
        <f t="shared" si="84"/>
        <v>558.22826039682536</v>
      </c>
      <c r="AT76" s="34">
        <f t="shared" si="84"/>
        <v>552.64597779285714</v>
      </c>
      <c r="AU76" s="34">
        <f t="shared" si="84"/>
        <v>547.11951801492853</v>
      </c>
    </row>
    <row r="77" spans="1:50" s="1" customFormat="1" x14ac:dyDescent="0.15">
      <c r="A77" s="34" t="s">
        <v>17</v>
      </c>
      <c r="B77" s="34">
        <f>F32/5</f>
        <v>700</v>
      </c>
      <c r="C77" s="34">
        <f t="shared" si="81"/>
        <v>693</v>
      </c>
      <c r="D77" s="34">
        <f t="shared" si="81"/>
        <v>686.07</v>
      </c>
      <c r="E77" s="34">
        <f t="shared" si="81"/>
        <v>679.2093000000001</v>
      </c>
      <c r="F77" s="34">
        <f t="shared" si="81"/>
        <v>672.41720700000008</v>
      </c>
      <c r="G77" s="34">
        <f t="shared" si="81"/>
        <v>665.69303493000007</v>
      </c>
      <c r="H77" s="34">
        <f t="shared" si="81"/>
        <v>659.03610458070011</v>
      </c>
      <c r="I77" s="34">
        <f t="shared" si="81"/>
        <v>652.44574353489315</v>
      </c>
      <c r="J77" s="34">
        <f t="shared" si="81"/>
        <v>645.9212860995442</v>
      </c>
      <c r="K77" s="34">
        <f t="shared" si="81"/>
        <v>639.46207323854878</v>
      </c>
      <c r="L77" s="34">
        <f t="shared" si="81"/>
        <v>633.06745250616325</v>
      </c>
      <c r="M77" s="34">
        <f t="shared" si="81"/>
        <v>626.73677798110157</v>
      </c>
      <c r="N77" s="34">
        <f t="shared" si="81"/>
        <v>620.46941020129054</v>
      </c>
      <c r="O77" s="34">
        <f t="shared" si="81"/>
        <v>614.26471609927762</v>
      </c>
      <c r="P77" s="34">
        <f t="shared" si="81"/>
        <v>608.12206893828488</v>
      </c>
      <c r="Q77" s="34">
        <f t="shared" si="81"/>
        <v>602.04084824890208</v>
      </c>
      <c r="R77" s="34">
        <f t="shared" si="81"/>
        <v>596.02043976641301</v>
      </c>
      <c r="S77" s="34">
        <f t="shared" ref="S77:AU77" si="85">R77*(1-$C$74)</f>
        <v>590.06023536874886</v>
      </c>
      <c r="T77" s="34">
        <f t="shared" si="85"/>
        <v>584.15963301506133</v>
      </c>
      <c r="U77" s="34">
        <f t="shared" si="85"/>
        <v>578.31803668491068</v>
      </c>
      <c r="V77" s="34">
        <f t="shared" si="85"/>
        <v>572.53485631806154</v>
      </c>
      <c r="W77" s="34">
        <f t="shared" si="85"/>
        <v>566.80950775488088</v>
      </c>
      <c r="X77" s="34">
        <f t="shared" si="85"/>
        <v>561.14141267733203</v>
      </c>
      <c r="Y77" s="34">
        <f t="shared" si="85"/>
        <v>555.52999855055873</v>
      </c>
      <c r="Z77" s="34">
        <f t="shared" si="85"/>
        <v>549.97469856505313</v>
      </c>
      <c r="AA77" s="34">
        <f t="shared" si="85"/>
        <v>544.47495157940261</v>
      </c>
      <c r="AB77" s="34">
        <f t="shared" si="85"/>
        <v>539.03020206360861</v>
      </c>
      <c r="AC77" s="34">
        <f t="shared" si="85"/>
        <v>533.6399000429725</v>
      </c>
      <c r="AD77" s="34">
        <f t="shared" si="85"/>
        <v>528.30350104254273</v>
      </c>
      <c r="AE77" s="34">
        <f t="shared" si="85"/>
        <v>523.02046603211727</v>
      </c>
      <c r="AF77" s="34">
        <f t="shared" si="85"/>
        <v>517.79026137179608</v>
      </c>
      <c r="AG77" s="34">
        <f t="shared" si="85"/>
        <v>512.61235875807813</v>
      </c>
      <c r="AH77" s="34">
        <f t="shared" si="85"/>
        <v>507.48623517049737</v>
      </c>
      <c r="AI77" s="34">
        <f t="shared" si="85"/>
        <v>502.41137281879242</v>
      </c>
      <c r="AJ77" s="34">
        <f t="shared" si="85"/>
        <v>497.38725909060446</v>
      </c>
      <c r="AK77" s="34">
        <f t="shared" si="85"/>
        <v>492.41338649969839</v>
      </c>
      <c r="AL77" s="34">
        <f t="shared" si="85"/>
        <v>487.48925263470142</v>
      </c>
      <c r="AM77" s="34">
        <f t="shared" si="85"/>
        <v>482.61436010835439</v>
      </c>
      <c r="AN77" s="34">
        <f t="shared" si="85"/>
        <v>477.78821650727082</v>
      </c>
      <c r="AO77" s="34">
        <f t="shared" si="85"/>
        <v>473.01033434219812</v>
      </c>
      <c r="AP77" s="34">
        <f t="shared" si="85"/>
        <v>468.28023099877612</v>
      </c>
      <c r="AQ77" s="34">
        <f t="shared" si="85"/>
        <v>463.59742868878834</v>
      </c>
      <c r="AR77" s="34">
        <f t="shared" si="85"/>
        <v>458.96145440190043</v>
      </c>
      <c r="AS77" s="34">
        <f t="shared" si="85"/>
        <v>454.37183985788141</v>
      </c>
      <c r="AT77" s="34">
        <f t="shared" si="85"/>
        <v>449.82812145930257</v>
      </c>
      <c r="AU77" s="34">
        <f t="shared" si="85"/>
        <v>445.32984024470954</v>
      </c>
      <c r="AW77" s="2"/>
      <c r="AX77" s="2"/>
    </row>
    <row r="78" spans="1:50" x14ac:dyDescent="0.15">
      <c r="C78" s="8"/>
      <c r="S78" s="33"/>
      <c r="T78" s="11"/>
    </row>
    <row r="79" spans="1:50" x14ac:dyDescent="0.15">
      <c r="S79" s="33"/>
      <c r="T79" s="11"/>
    </row>
    <row r="80" spans="1:50" x14ac:dyDescent="0.15">
      <c r="A80" s="2" t="s">
        <v>11</v>
      </c>
      <c r="T80" s="11"/>
    </row>
  </sheetData>
  <mergeCells count="17">
    <mergeCell ref="D60:E60"/>
    <mergeCell ref="B61:C61"/>
    <mergeCell ref="D61:E61"/>
    <mergeCell ref="A1:W1"/>
    <mergeCell ref="A23:W23"/>
    <mergeCell ref="B63:C63"/>
    <mergeCell ref="D63:E63"/>
    <mergeCell ref="B56:C56"/>
    <mergeCell ref="D56:E56"/>
    <mergeCell ref="F57:F59"/>
    <mergeCell ref="B57:C57"/>
    <mergeCell ref="B58:C58"/>
    <mergeCell ref="B59:C59"/>
    <mergeCell ref="D57:E57"/>
    <mergeCell ref="D58:E58"/>
    <mergeCell ref="D59:E59"/>
    <mergeCell ref="B60:C60"/>
  </mergeCells>
  <phoneticPr fontI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見積書</vt:lpstr>
      <vt:lpstr>リスト①</vt:lpstr>
      <vt:lpstr>リスト②</vt:lpstr>
      <vt:lpstr>リスト①!Print_Area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剛 井ノ上</cp:lastModifiedBy>
  <cp:lastPrinted>2024-01-24T22:42:54Z</cp:lastPrinted>
  <dcterms:created xsi:type="dcterms:W3CDTF">2017-03-16T03:32:20Z</dcterms:created>
  <dcterms:modified xsi:type="dcterms:W3CDTF">2024-01-24T22:50:06Z</dcterms:modified>
</cp:coreProperties>
</file>