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fl01.esmile.local\共有\財務\重点業務\Public\新規事業\240709自動見積もり\"/>
    </mc:Choice>
  </mc:AlternateContent>
  <xr:revisionPtr revIDLastSave="0" documentId="8_{F7813F09-7CA7-4E02-8EE4-A070F7A1B654}" xr6:coauthVersionLast="47" xr6:coauthVersionMax="47" xr10:uidLastSave="{00000000-0000-0000-0000-000000000000}"/>
  <workbookProtection workbookAlgorithmName="SHA-512" workbookHashValue="EilVvcRiQOd5zoliw/nz7UT14N7dOdHMvS7YspX0IYdwv4yEril6q9skSXyiRf/lANNOmzEqEYZ+wasc1nVOTQ==" workbookSaltValue="W29bYrVjHj8lQRT5Jvvtvg==" workbookSpinCount="100000" lockStructure="1"/>
  <bookViews>
    <workbookView xWindow="-120" yWindow="-120" windowWidth="29040" windowHeight="15720" tabRatio="888" xr2:uid="{00000000-000D-0000-FFFF-FFFF00000000}"/>
  </bookViews>
  <sheets>
    <sheet name="見積書" sheetId="484" r:id="rId1"/>
    <sheet name="リスト①" sheetId="483" state="hidden" r:id="rId2"/>
    <sheet name="リスト②" sheetId="27" state="hidden" r:id="rId3"/>
  </sheets>
  <definedNames>
    <definedName name="_xlnm.Print_Area" localSheetId="1">リスト①!#REF!</definedName>
    <definedName name="_xlnm.Print_Area" localSheetId="0">見積書!$A$29:$Q$61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4" i="484" l="1"/>
  <c r="O38" i="484" l="1"/>
  <c r="O39" i="484"/>
  <c r="C42" i="484" l="1"/>
  <c r="N9" i="484" l="1"/>
  <c r="O48" i="484"/>
  <c r="O47" i="484"/>
  <c r="M56" i="484"/>
  <c r="M55" i="484"/>
  <c r="M54" i="484"/>
  <c r="M53" i="484"/>
  <c r="O46" i="484"/>
  <c r="O45" i="484"/>
  <c r="O40" i="484"/>
  <c r="O37" i="484" l="1"/>
  <c r="O43" i="484"/>
  <c r="O41" i="484"/>
  <c r="B58" i="484"/>
  <c r="O44" i="484" l="1"/>
  <c r="O49" i="484"/>
  <c r="E8" i="27"/>
  <c r="E10" i="27" s="1"/>
  <c r="D8" i="27"/>
  <c r="D10" i="27" s="1"/>
  <c r="C8" i="27"/>
  <c r="C10" i="27" s="1"/>
  <c r="B8" i="27"/>
  <c r="B10" i="27" s="1"/>
  <c r="AY8" i="27"/>
  <c r="AY12" i="27" s="1"/>
  <c r="AX8" i="27"/>
  <c r="AX10" i="27" s="1"/>
  <c r="AW8" i="27"/>
  <c r="AW10" i="27" s="1"/>
  <c r="AV8" i="27"/>
  <c r="AV12" i="27" s="1"/>
  <c r="AU8" i="27"/>
  <c r="AU12" i="27" s="1"/>
  <c r="AT8" i="27"/>
  <c r="AT12" i="27" s="1"/>
  <c r="AS8" i="27"/>
  <c r="AS12" i="27" s="1"/>
  <c r="AR8" i="27"/>
  <c r="AR12" i="27" s="1"/>
  <c r="AQ8" i="27"/>
  <c r="AQ12" i="27" s="1"/>
  <c r="AP8" i="27"/>
  <c r="AP12" i="27" s="1"/>
  <c r="AO8" i="27"/>
  <c r="AO12" i="27" s="1"/>
  <c r="AN8" i="27"/>
  <c r="AN12" i="27" s="1"/>
  <c r="AM8" i="27"/>
  <c r="AM12" i="27" s="1"/>
  <c r="AL8" i="27"/>
  <c r="AL12" i="27" s="1"/>
  <c r="AK8" i="27"/>
  <c r="AK12" i="27" s="1"/>
  <c r="AJ8" i="27"/>
  <c r="AJ12" i="27" s="1"/>
  <c r="AI8" i="27"/>
  <c r="AI12" i="27" s="1"/>
  <c r="AH8" i="27"/>
  <c r="AH12" i="27" s="1"/>
  <c r="AG8" i="27"/>
  <c r="AG12" i="27" s="1"/>
  <c r="AF8" i="27"/>
  <c r="AF12" i="27" s="1"/>
  <c r="AE8" i="27"/>
  <c r="AE12" i="27" s="1"/>
  <c r="AD8" i="27"/>
  <c r="AD12" i="27" s="1"/>
  <c r="AC8" i="27"/>
  <c r="AC12" i="27" s="1"/>
  <c r="AB8" i="27"/>
  <c r="AB12" i="27" s="1"/>
  <c r="AA8" i="27"/>
  <c r="AA10" i="27" s="1"/>
  <c r="Z8" i="27"/>
  <c r="Z12" i="27" s="1"/>
  <c r="Y8" i="27"/>
  <c r="Y12" i="27" s="1"/>
  <c r="X8" i="27"/>
  <c r="X12" i="27" s="1"/>
  <c r="W8" i="27"/>
  <c r="W12" i="27" s="1"/>
  <c r="V8" i="27"/>
  <c r="V12" i="27" s="1"/>
  <c r="U8" i="27"/>
  <c r="U12" i="27" s="1"/>
  <c r="T8" i="27"/>
  <c r="T12" i="27" s="1"/>
  <c r="S8" i="27"/>
  <c r="S12" i="27" s="1"/>
  <c r="R8" i="27"/>
  <c r="R12" i="27" s="1"/>
  <c r="Q8" i="27"/>
  <c r="Q12" i="27" s="1"/>
  <c r="P8" i="27"/>
  <c r="P12" i="27" s="1"/>
  <c r="O8" i="27"/>
  <c r="O12" i="27" s="1"/>
  <c r="N8" i="27"/>
  <c r="N12" i="27" s="1"/>
  <c r="M8" i="27"/>
  <c r="M10" i="27" s="1"/>
  <c r="L8" i="27"/>
  <c r="L12" i="27" s="1"/>
  <c r="K8" i="27"/>
  <c r="J8" i="27"/>
  <c r="J12" i="27" s="1"/>
  <c r="I8" i="27"/>
  <c r="I12" i="27" s="1"/>
  <c r="H8" i="27"/>
  <c r="H12" i="27" s="1"/>
  <c r="G8" i="27"/>
  <c r="G12" i="27" s="1"/>
  <c r="F8" i="27"/>
  <c r="F12" i="27" s="1"/>
  <c r="B12" i="27" l="1"/>
  <c r="K12" i="27"/>
  <c r="C12" i="27"/>
  <c r="D12" i="27"/>
  <c r="E12" i="27"/>
  <c r="G10" i="27"/>
  <c r="S10" i="27"/>
  <c r="Y10" i="27"/>
  <c r="AK10" i="27"/>
  <c r="M12" i="27"/>
  <c r="AW12" i="27"/>
  <c r="H10" i="27"/>
  <c r="N10" i="27"/>
  <c r="Z10" i="27"/>
  <c r="AL10" i="27"/>
  <c r="AR10" i="27"/>
  <c r="AX12" i="27"/>
  <c r="I10" i="27"/>
  <c r="O10" i="27"/>
  <c r="U10" i="27"/>
  <c r="AG10" i="27"/>
  <c r="AM10" i="27"/>
  <c r="AS10" i="27"/>
  <c r="AY10" i="27"/>
  <c r="AA12" i="27"/>
  <c r="J10" i="27"/>
  <c r="P10" i="27"/>
  <c r="V10" i="27"/>
  <c r="AB10" i="27"/>
  <c r="AH10" i="27"/>
  <c r="AN10" i="27"/>
  <c r="AT10" i="27"/>
  <c r="K10" i="27"/>
  <c r="Q10" i="27"/>
  <c r="W10" i="27"/>
  <c r="AC10" i="27"/>
  <c r="AI10" i="27"/>
  <c r="AO10" i="27"/>
  <c r="AU10" i="27"/>
  <c r="F10" i="27"/>
  <c r="L10" i="27"/>
  <c r="R10" i="27"/>
  <c r="X10" i="27"/>
  <c r="AD10" i="27"/>
  <c r="AJ10" i="27"/>
  <c r="AP10" i="27"/>
  <c r="AV10" i="27"/>
  <c r="AE10" i="27"/>
  <c r="AQ10" i="27"/>
  <c r="T10" i="27"/>
  <c r="AF10" i="27"/>
  <c r="BB4" i="27" l="1"/>
  <c r="BB11" i="27" l="1"/>
  <c r="BB9" i="27"/>
  <c r="BB5" i="27"/>
  <c r="BB7" i="27"/>
  <c r="BB6" i="27"/>
  <c r="O50" i="484" l="1"/>
  <c r="BB8" i="27"/>
  <c r="BB12" i="27" s="1"/>
  <c r="BB10" i="27" l="1"/>
</calcChain>
</file>

<file path=xl/sharedStrings.xml><?xml version="1.0" encoding="utf-8"?>
<sst xmlns="http://schemas.openxmlformats.org/spreadsheetml/2006/main" count="122" uniqueCount="107">
  <si>
    <t>基本報酬</t>
  </si>
  <si>
    <t>小計</t>
  </si>
  <si>
    <t>合計</t>
    <rPh sb="0" eb="2">
      <t>ゴウケイ</t>
    </rPh>
    <phoneticPr fontId="1"/>
  </si>
  <si>
    <t>基本報酬</t>
    <rPh sb="0" eb="4">
      <t>キホンホウシュウ</t>
    </rPh>
    <phoneticPr fontId="1"/>
  </si>
  <si>
    <t>労働・社保</t>
    <rPh sb="0" eb="2">
      <t>ロウドウ</t>
    </rPh>
    <rPh sb="3" eb="5">
      <t>シャホ</t>
    </rPh>
    <phoneticPr fontId="1"/>
  </si>
  <si>
    <t>給与・年調</t>
    <rPh sb="0" eb="2">
      <t>キュウヨ</t>
    </rPh>
    <rPh sb="3" eb="4">
      <t>ネン</t>
    </rPh>
    <phoneticPr fontId="1"/>
  </si>
  <si>
    <t>以後単価</t>
    <rPh sb="0" eb="4">
      <t>イゴタンカ</t>
    </rPh>
    <phoneticPr fontId="1"/>
  </si>
  <si>
    <t>←全体の人数を入れる</t>
    <rPh sb="1" eb="3">
      <t>ゼンタイ</t>
    </rPh>
    <rPh sb="4" eb="6">
      <t>ニンズウ</t>
    </rPh>
    <rPh sb="7" eb="8">
      <t>イ</t>
    </rPh>
    <phoneticPr fontId="1"/>
  </si>
  <si>
    <t xml:space="preserve">  ※50人を超える人数ではありません</t>
    <rPh sb="5" eb="6">
      <t>ニン</t>
    </rPh>
    <rPh sb="7" eb="8">
      <t>コ</t>
    </rPh>
    <rPh sb="10" eb="12">
      <t>ニンズウ</t>
    </rPh>
    <phoneticPr fontId="1"/>
  </si>
  <si>
    <t>社会保険にも、雇用保険にも加入しない人は何人ですか？</t>
    <rPh sb="0" eb="4">
      <t>シャカイホケン</t>
    </rPh>
    <rPh sb="7" eb="11">
      <t>コヨウホケン</t>
    </rPh>
    <rPh sb="13" eb="15">
      <t>カニュウ</t>
    </rPh>
    <rPh sb="18" eb="19">
      <t>ヒト</t>
    </rPh>
    <rPh sb="20" eb="22">
      <t>ナンニン</t>
    </rPh>
    <phoneticPr fontId="1"/>
  </si>
  <si>
    <t>社会保険に加入せず、雇用保険だけに加入する人は何人ですか？</t>
    <rPh sb="0" eb="4">
      <t>シャカイホケン</t>
    </rPh>
    <rPh sb="5" eb="7">
      <t>カニュウ</t>
    </rPh>
    <rPh sb="10" eb="14">
      <t>コヨウホケン</t>
    </rPh>
    <rPh sb="17" eb="19">
      <t>カニュウ</t>
    </rPh>
    <rPh sb="21" eb="22">
      <t>ヒト</t>
    </rPh>
    <rPh sb="23" eb="25">
      <t>ナンニン</t>
    </rPh>
    <phoneticPr fontId="1"/>
  </si>
  <si>
    <t>顧問報酬算定上の人数は次の通りとなります。</t>
    <rPh sb="0" eb="4">
      <t>コモンホウシュウ</t>
    </rPh>
    <rPh sb="4" eb="7">
      <t>サンテイジョウ</t>
    </rPh>
    <rPh sb="8" eb="10">
      <t>ニンズウ</t>
    </rPh>
    <rPh sb="11" eb="12">
      <t>ツギ</t>
    </rPh>
    <rPh sb="13" eb="14">
      <t>トオ</t>
    </rPh>
    <phoneticPr fontId="1"/>
  </si>
  <si>
    <t>加える</t>
    <rPh sb="0" eb="1">
      <t>クワ</t>
    </rPh>
    <phoneticPr fontId="1"/>
  </si>
  <si>
    <t>加えない</t>
    <rPh sb="0" eb="1">
      <t>クワ</t>
    </rPh>
    <phoneticPr fontId="1"/>
  </si>
  <si>
    <t>はい</t>
    <phoneticPr fontId="1"/>
  </si>
  <si>
    <t>いいえ</t>
    <phoneticPr fontId="1"/>
  </si>
  <si>
    <t>社会保険に加入する人は何人ですか？</t>
    <rPh sb="0" eb="4">
      <t>シャカイホケン</t>
    </rPh>
    <rPh sb="5" eb="7">
      <t>カニュウ</t>
    </rPh>
    <rPh sb="9" eb="10">
      <t>ヒト</t>
    </rPh>
    <rPh sb="11" eb="12">
      <t>ナン</t>
    </rPh>
    <rPh sb="12" eb="13">
      <t>ニン</t>
    </rPh>
    <phoneticPr fontId="1"/>
  </si>
  <si>
    <t>社労士</t>
    <rPh sb="0" eb="3">
      <t>シャロウシ</t>
    </rPh>
    <phoneticPr fontId="1"/>
  </si>
  <si>
    <t>税理士</t>
    <rPh sb="0" eb="3">
      <t>ゼイリシ</t>
    </rPh>
    <phoneticPr fontId="1"/>
  </si>
  <si>
    <t>小計</t>
    <rPh sb="0" eb="2">
      <t>ショウケイ</t>
    </rPh>
    <phoneticPr fontId="1"/>
  </si>
  <si>
    <t>加算Ⅰ</t>
    <rPh sb="0" eb="2">
      <t>カサン</t>
    </rPh>
    <phoneticPr fontId="1"/>
  </si>
  <si>
    <t>加算Ⅱ</t>
    <rPh sb="0" eb="2">
      <t>カサン</t>
    </rPh>
    <phoneticPr fontId="1"/>
  </si>
  <si>
    <t>加算Ⅲ</t>
    <rPh sb="0" eb="2">
      <t>カサン</t>
    </rPh>
    <phoneticPr fontId="1"/>
  </si>
  <si>
    <t>加算Ⅳ</t>
    <rPh sb="0" eb="2">
      <t>カサン</t>
    </rPh>
    <phoneticPr fontId="1"/>
  </si>
  <si>
    <t>取得していない</t>
    <rPh sb="0" eb="2">
      <t>シュトク</t>
    </rPh>
    <phoneticPr fontId="1"/>
  </si>
  <si>
    <t>■通常顧問</t>
    <rPh sb="1" eb="3">
      <t>ツウジョウ</t>
    </rPh>
    <rPh sb="3" eb="5">
      <t>コモン</t>
    </rPh>
    <phoneticPr fontId="1"/>
  </si>
  <si>
    <t>処遇Ⅰ/Ⅱ</t>
    <rPh sb="0" eb="2">
      <t>ショグウ</t>
    </rPh>
    <phoneticPr fontId="1"/>
  </si>
  <si>
    <t>小計+処遇Ⅰ/Ⅱ</t>
    <rPh sb="0" eb="2">
      <t>ショウケイ</t>
    </rPh>
    <rPh sb="3" eb="5">
      <t>ショグウ</t>
    </rPh>
    <phoneticPr fontId="1"/>
  </si>
  <si>
    <t>処遇Ⅲ/Ⅳ</t>
    <rPh sb="0" eb="2">
      <t>ショグウ</t>
    </rPh>
    <phoneticPr fontId="1"/>
  </si>
  <si>
    <t>小計+処遇Ⅲ/Ⅳ</t>
    <rPh sb="0" eb="2">
      <t>ショウケイ</t>
    </rPh>
    <phoneticPr fontId="1"/>
  </si>
  <si>
    <t>※年末調整費用として、給与・年調には１人3000円（月額250円）を含んだ報酬体系となっている。</t>
    <rPh sb="1" eb="3">
      <t>ネンマツ</t>
    </rPh>
    <rPh sb="3" eb="5">
      <t>チョウセイ</t>
    </rPh>
    <rPh sb="5" eb="7">
      <t>ヒヨウ</t>
    </rPh>
    <rPh sb="11" eb="13">
      <t>キュウヨ</t>
    </rPh>
    <rPh sb="14" eb="15">
      <t>ネン</t>
    </rPh>
    <rPh sb="15" eb="16">
      <t>チョウ</t>
    </rPh>
    <rPh sb="18" eb="20">
      <t>ヒトリ</t>
    </rPh>
    <rPh sb="24" eb="25">
      <t>エン</t>
    </rPh>
    <rPh sb="26" eb="28">
      <t>ゲツガク</t>
    </rPh>
    <rPh sb="31" eb="32">
      <t>エン</t>
    </rPh>
    <rPh sb="34" eb="35">
      <t>フク</t>
    </rPh>
    <rPh sb="37" eb="39">
      <t>ホウシュウ</t>
    </rPh>
    <rPh sb="39" eb="41">
      <t>タイケイ</t>
    </rPh>
    <phoneticPr fontId="1"/>
  </si>
  <si>
    <t>■処遇限定顧問</t>
    <rPh sb="1" eb="7">
      <t>ショグウゲンテイコモン</t>
    </rPh>
    <phoneticPr fontId="1"/>
  </si>
  <si>
    <t>50名の料金でで原則打ち止め。「お客様側の事務管理の状況に応じて＋が生じる場合あり」とする。</t>
    <rPh sb="2" eb="3">
      <t>メイ</t>
    </rPh>
    <rPh sb="4" eb="6">
      <t>リョウキン</t>
    </rPh>
    <rPh sb="8" eb="11">
      <t>ゲンソクウ</t>
    </rPh>
    <rPh sb="12" eb="13">
      <t>ド</t>
    </rPh>
    <rPh sb="17" eb="19">
      <t>キャクサマ</t>
    </rPh>
    <rPh sb="19" eb="20">
      <t>ガワ</t>
    </rPh>
    <rPh sb="21" eb="23">
      <t>ジム</t>
    </rPh>
    <rPh sb="23" eb="25">
      <t>カンリ</t>
    </rPh>
    <rPh sb="26" eb="28">
      <t>ジョウキョウ</t>
    </rPh>
    <rPh sb="29" eb="30">
      <t>オウ</t>
    </rPh>
    <rPh sb="34" eb="35">
      <t>ショウ</t>
    </rPh>
    <rPh sb="37" eb="39">
      <t>バアイ</t>
    </rPh>
    <phoneticPr fontId="1"/>
  </si>
  <si>
    <t>基本+処遇Ⅰ/Ⅱ</t>
    <rPh sb="0" eb="2">
      <t>キホン</t>
    </rPh>
    <phoneticPr fontId="1"/>
  </si>
  <si>
    <t>基本+処遇Ⅲ/Ⅳ</t>
    <rPh sb="0" eb="2">
      <t>キホン</t>
    </rPh>
    <phoneticPr fontId="1"/>
  </si>
  <si>
    <t>給与計算</t>
    <rPh sb="0" eb="4">
      <t>キュウヨケイサン</t>
    </rPh>
    <phoneticPr fontId="1"/>
  </si>
  <si>
    <t>年末調整</t>
    <rPh sb="0" eb="4">
      <t>ネンマツチョウセイ</t>
    </rPh>
    <phoneticPr fontId="1"/>
  </si>
  <si>
    <t>面談追加</t>
    <rPh sb="0" eb="4">
      <t>メンダンツイカ</t>
    </rPh>
    <phoneticPr fontId="1"/>
  </si>
  <si>
    <t>■税理士顧問</t>
    <rPh sb="1" eb="4">
      <t>ゼイリシ</t>
    </rPh>
    <rPh sb="4" eb="6">
      <t>コモン</t>
    </rPh>
    <phoneticPr fontId="1"/>
  </si>
  <si>
    <t>1億以下</t>
    <rPh sb="1" eb="4">
      <t>オクイカ</t>
    </rPh>
    <phoneticPr fontId="1"/>
  </si>
  <si>
    <t>1億超3億以下</t>
    <rPh sb="1" eb="3">
      <t>オクチョウ</t>
    </rPh>
    <rPh sb="4" eb="7">
      <t>オクイカ</t>
    </rPh>
    <phoneticPr fontId="1"/>
  </si>
  <si>
    <t>3億超5億以下</t>
    <rPh sb="1" eb="3">
      <t>オクチョウ</t>
    </rPh>
    <rPh sb="4" eb="7">
      <t>オクイカ</t>
    </rPh>
    <phoneticPr fontId="1"/>
  </si>
  <si>
    <t>5億超7億以下</t>
    <rPh sb="1" eb="3">
      <t>オクチョウ</t>
    </rPh>
    <rPh sb="4" eb="7">
      <t>オクイカ</t>
    </rPh>
    <phoneticPr fontId="1"/>
  </si>
  <si>
    <t>7億超10億以下</t>
    <rPh sb="1" eb="2">
      <t>オク</t>
    </rPh>
    <rPh sb="2" eb="3">
      <t>チョウ</t>
    </rPh>
    <rPh sb="5" eb="8">
      <t>オクイカ</t>
    </rPh>
    <phoneticPr fontId="1"/>
  </si>
  <si>
    <t>10億超</t>
    <rPh sb="2" eb="4">
      <t>オクチョウ</t>
    </rPh>
    <phoneticPr fontId="1"/>
  </si>
  <si>
    <t>70,000に5億超過ごとに30,000円</t>
    <rPh sb="9" eb="11">
      <t>チョウカ</t>
    </rPh>
    <rPh sb="20" eb="21">
      <t>エン</t>
    </rPh>
    <phoneticPr fontId="1"/>
  </si>
  <si>
    <t>2.5億超3億以下</t>
    <rPh sb="3" eb="4">
      <t>オク</t>
    </rPh>
    <rPh sb="4" eb="5">
      <t>チョウ</t>
    </rPh>
    <rPh sb="6" eb="9">
      <t>オクイカ</t>
    </rPh>
    <phoneticPr fontId="1"/>
  </si>
  <si>
    <t>3億超7億以下</t>
    <rPh sb="1" eb="2">
      <t>オク</t>
    </rPh>
    <rPh sb="2" eb="3">
      <t>チョウ</t>
    </rPh>
    <rPh sb="4" eb="5">
      <t>オク</t>
    </rPh>
    <rPh sb="5" eb="7">
      <t>イカ</t>
    </rPh>
    <phoneticPr fontId="1"/>
  </si>
  <si>
    <t>7億超10億以下</t>
    <rPh sb="1" eb="2">
      <t>オク</t>
    </rPh>
    <rPh sb="2" eb="3">
      <t>チョウ</t>
    </rPh>
    <rPh sb="5" eb="6">
      <t>オク</t>
    </rPh>
    <rPh sb="6" eb="8">
      <t>イカ</t>
    </rPh>
    <phoneticPr fontId="1"/>
  </si>
  <si>
    <t>決算･法人税申告</t>
    <rPh sb="0" eb="2">
      <t>ケッサン</t>
    </rPh>
    <rPh sb="3" eb="8">
      <t>ホウジンゼイシンコク</t>
    </rPh>
    <phoneticPr fontId="1"/>
  </si>
  <si>
    <t>500,000に5億超過ごとに100,000円</t>
    <rPh sb="10" eb="12">
      <t>チョウカ</t>
    </rPh>
    <rPh sb="22" eb="23">
      <t>エン</t>
    </rPh>
    <phoneticPr fontId="1"/>
  </si>
  <si>
    <t>現時点の処遇改善加算の取得区分を教えて下さい。</t>
    <rPh sb="0" eb="3">
      <t>ゲンジテン</t>
    </rPh>
    <rPh sb="4" eb="6">
      <t>ショグウ</t>
    </rPh>
    <rPh sb="6" eb="8">
      <t>カイゼン</t>
    </rPh>
    <rPh sb="8" eb="10">
      <t>カサン</t>
    </rPh>
    <rPh sb="11" eb="13">
      <t>シュトク</t>
    </rPh>
    <rPh sb="13" eb="15">
      <t>クブン</t>
    </rPh>
    <rPh sb="16" eb="17">
      <t>オシ</t>
    </rPh>
    <rPh sb="19" eb="20">
      <t>クダ</t>
    </rPh>
    <phoneticPr fontId="1"/>
  </si>
  <si>
    <t>いいえ（入力委託したい）</t>
    <rPh sb="4" eb="6">
      <t>ニュウリョク</t>
    </rPh>
    <rPh sb="6" eb="8">
      <t>イタク</t>
    </rPh>
    <phoneticPr fontId="1"/>
  </si>
  <si>
    <t>税理士によるオンライン面談回数を年４回に増やしますか？（標準は年２回）</t>
    <rPh sb="0" eb="3">
      <t>ゼイリシ</t>
    </rPh>
    <rPh sb="11" eb="13">
      <t>メンダン</t>
    </rPh>
    <rPh sb="13" eb="15">
      <t>カイスウ</t>
    </rPh>
    <rPh sb="16" eb="17">
      <t>ネン</t>
    </rPh>
    <rPh sb="18" eb="19">
      <t>カイ</t>
    </rPh>
    <rPh sb="20" eb="21">
      <t>フ</t>
    </rPh>
    <rPh sb="28" eb="30">
      <t>ヒョウジュン</t>
    </rPh>
    <rPh sb="31" eb="32">
      <t>ネン</t>
    </rPh>
    <rPh sb="33" eb="34">
      <t>カイ</t>
    </rPh>
    <phoneticPr fontId="1"/>
  </si>
  <si>
    <t>社労士報酬の算定　（役員・パート従業員など全てを対象にして下さい）</t>
    <rPh sb="0" eb="3">
      <t>シャロウシ</t>
    </rPh>
    <rPh sb="3" eb="5">
      <t>ホウシュウ</t>
    </rPh>
    <rPh sb="6" eb="8">
      <t>サンテイ</t>
    </rPh>
    <rPh sb="10" eb="12">
      <t>ヤクイン</t>
    </rPh>
    <rPh sb="16" eb="19">
      <t>ジュウギョウイン</t>
    </rPh>
    <rPh sb="21" eb="22">
      <t>スベ</t>
    </rPh>
    <rPh sb="24" eb="26">
      <t>タイショウ</t>
    </rPh>
    <rPh sb="29" eb="30">
      <t>クダ</t>
    </rPh>
    <phoneticPr fontId="1"/>
  </si>
  <si>
    <t>税理士･会計業務報酬の算定</t>
    <rPh sb="0" eb="3">
      <t>ゼイリシ</t>
    </rPh>
    <rPh sb="4" eb="6">
      <t>カイケイ</t>
    </rPh>
    <rPh sb="6" eb="8">
      <t>ギョウム</t>
    </rPh>
    <rPh sb="8" eb="10">
      <t>ホウシュウ</t>
    </rPh>
    <rPh sb="11" eb="13">
      <t>サンテイ</t>
    </rPh>
    <phoneticPr fontId="1"/>
  </si>
  <si>
    <t>この度は当社業務に関心をお寄せ頂き誠にありがとうございます。以下の通りお見積り致します。</t>
    <rPh sb="4" eb="6">
      <t>トウシャ</t>
    </rPh>
    <rPh sb="6" eb="8">
      <t>ギョウム</t>
    </rPh>
    <rPh sb="9" eb="11">
      <t>カンシン</t>
    </rPh>
    <rPh sb="13" eb="14">
      <t>ヨ</t>
    </rPh>
    <rPh sb="15" eb="16">
      <t>イタダ</t>
    </rPh>
    <rPh sb="17" eb="18">
      <t>マコト</t>
    </rPh>
    <phoneticPr fontId="1"/>
  </si>
  <si>
    <t>社労士顧問をご契約されますか？</t>
    <rPh sb="0" eb="3">
      <t>シャロウシ</t>
    </rPh>
    <rPh sb="3" eb="5">
      <t>コモン</t>
    </rPh>
    <rPh sb="7" eb="9">
      <t>ケイヤク</t>
    </rPh>
    <phoneticPr fontId="1"/>
  </si>
  <si>
    <t>税理士顧問（月次会計・決算法人税申告）をご契約されますか？</t>
    <rPh sb="0" eb="3">
      <t>ゼイリシ</t>
    </rPh>
    <rPh sb="3" eb="5">
      <t>コモン</t>
    </rPh>
    <rPh sb="6" eb="10">
      <t>ゲツジカイケイ</t>
    </rPh>
    <rPh sb="11" eb="16">
      <t>ケッサンホウジンゼイ</t>
    </rPh>
    <rPh sb="16" eb="18">
      <t>シンコク</t>
    </rPh>
    <rPh sb="21" eb="23">
      <t>ケイヤク</t>
    </rPh>
    <phoneticPr fontId="1"/>
  </si>
  <si>
    <t>直近年度の売上高を入力して下さい（概算可）。1期目の場合は0を入力して下さい。</t>
    <rPh sb="0" eb="4">
      <t>チョッキンネンド</t>
    </rPh>
    <rPh sb="5" eb="8">
      <t>ウリアゲダカ</t>
    </rPh>
    <rPh sb="9" eb="11">
      <t>ニュウリョク</t>
    </rPh>
    <rPh sb="13" eb="14">
      <t>クダ</t>
    </rPh>
    <rPh sb="17" eb="19">
      <t>ガイサン</t>
    </rPh>
    <rPh sb="19" eb="20">
      <t>カ</t>
    </rPh>
    <rPh sb="23" eb="25">
      <t>キメ</t>
    </rPh>
    <rPh sb="26" eb="28">
      <t>バアイ</t>
    </rPh>
    <rPh sb="31" eb="33">
      <t>ニュウリョク</t>
    </rPh>
    <rPh sb="35" eb="36">
      <t>クダ</t>
    </rPh>
    <phoneticPr fontId="1"/>
  </si>
  <si>
    <t>１．月次契約</t>
    <rPh sb="2" eb="4">
      <t>ゲツジ</t>
    </rPh>
    <rPh sb="4" eb="6">
      <t>ケイヤク</t>
    </rPh>
    <phoneticPr fontId="1"/>
  </si>
  <si>
    <t>年間を通じて会社で発生する全ての労働･雇用･社会保険手続きを代行します。社労士顧問のご契約が条件となります。</t>
    <phoneticPr fontId="1"/>
  </si>
  <si>
    <t>給与計算を行い給与明細書を発行します。社労士顧問のご契約が条件となります。</t>
    <phoneticPr fontId="1"/>
  </si>
  <si>
    <t>年末調整を行い源泉徴収票を発行します。社労士顧問および給与計算業務のご契約が条件となります。</t>
    <phoneticPr fontId="1"/>
  </si>
  <si>
    <t>会計ソフト
入力代行</t>
    <rPh sb="0" eb="2">
      <t>カイケイ</t>
    </rPh>
    <rPh sb="6" eb="8">
      <t>ニュウリョク</t>
    </rPh>
    <rPh sb="8" eb="10">
      <t>ダイコウ</t>
    </rPh>
    <phoneticPr fontId="1"/>
  </si>
  <si>
    <t>社労士顧問
（労務相談）</t>
    <rPh sb="0" eb="5">
      <t>シャロウシコモン</t>
    </rPh>
    <rPh sb="7" eb="11">
      <t>ロウムソウダン</t>
    </rPh>
    <phoneticPr fontId="1"/>
  </si>
  <si>
    <t>税理士顧問
（税務相談）</t>
    <rPh sb="0" eb="5">
      <t>ゼイリシコモン</t>
    </rPh>
    <rPh sb="7" eb="11">
      <t>ゼイムソウダン</t>
    </rPh>
    <phoneticPr fontId="1"/>
  </si>
  <si>
    <t>契約しない</t>
    <rPh sb="0" eb="2">
      <t>ケイヤク</t>
    </rPh>
    <phoneticPr fontId="1"/>
  </si>
  <si>
    <t>諸条件により、個別調整させて頂く場合がある点、ご了承をお願い致します。</t>
    <rPh sb="0" eb="3">
      <t>ショジョウケン</t>
    </rPh>
    <rPh sb="7" eb="11">
      <t>コベツチョウセイ</t>
    </rPh>
    <rPh sb="14" eb="15">
      <t>イタダ</t>
    </rPh>
    <rPh sb="16" eb="18">
      <t>バアイ</t>
    </rPh>
    <rPh sb="21" eb="22">
      <t>テン</t>
    </rPh>
    <rPh sb="24" eb="26">
      <t>リョウショウ</t>
    </rPh>
    <rPh sb="28" eb="29">
      <t>ネガ</t>
    </rPh>
    <rPh sb="30" eb="31">
      <t>イタ</t>
    </rPh>
    <phoneticPr fontId="1"/>
  </si>
  <si>
    <r>
      <t>御見積書</t>
    </r>
    <r>
      <rPr>
        <sz val="12"/>
        <color theme="1"/>
        <rFont val="HGP創英角ｺﾞｼｯｸUB"/>
        <family val="3"/>
        <charset val="128"/>
      </rPr>
      <t xml:space="preserve"> （税別）</t>
    </r>
    <rPh sb="0" eb="1">
      <t>オン</t>
    </rPh>
    <rPh sb="3" eb="4">
      <t>ショ</t>
    </rPh>
    <rPh sb="6" eb="8">
      <t>ゼイベツ</t>
    </rPh>
    <phoneticPr fontId="1"/>
  </si>
  <si>
    <t>処遇改善加算新規取得または区分変更時の一時報酬</t>
    <rPh sb="0" eb="6">
      <t>ショグウカイゼンカサン</t>
    </rPh>
    <rPh sb="6" eb="10">
      <t>シンキシュトク</t>
    </rPh>
    <rPh sb="13" eb="18">
      <t>クブンヘンコウジ</t>
    </rPh>
    <rPh sb="19" eb="23">
      <t>イチジホウシュウ</t>
    </rPh>
    <phoneticPr fontId="1"/>
  </si>
  <si>
    <t>決算・法人税申告報酬</t>
    <rPh sb="0" eb="2">
      <t>ケッサン</t>
    </rPh>
    <rPh sb="3" eb="10">
      <t>ホウジンゼイシンコクホウシュウ</t>
    </rPh>
    <phoneticPr fontId="1"/>
  </si>
  <si>
    <t>原則課税の場合の申告報酬</t>
    <rPh sb="0" eb="4">
      <t>ゲンソクカゼイ</t>
    </rPh>
    <rPh sb="5" eb="7">
      <t>バアイ</t>
    </rPh>
    <rPh sb="8" eb="12">
      <t>シンコクホウシュウ</t>
    </rPh>
    <phoneticPr fontId="1"/>
  </si>
  <si>
    <t>消費税申告がある場合</t>
    <rPh sb="0" eb="5">
      <t>ショウヒゼイシンコク</t>
    </rPh>
    <rPh sb="8" eb="10">
      <t>バアイ</t>
    </rPh>
    <phoneticPr fontId="1"/>
  </si>
  <si>
    <t>２．臨時業務および決算･法人税業務</t>
    <rPh sb="2" eb="4">
      <t>リンジ</t>
    </rPh>
    <rPh sb="4" eb="6">
      <t>ギョウム</t>
    </rPh>
    <rPh sb="9" eb="11">
      <t>ケッサン</t>
    </rPh>
    <rPh sb="12" eb="15">
      <t>ホウジンゼイ</t>
    </rPh>
    <rPh sb="15" eb="17">
      <t>ギョウム</t>
    </rPh>
    <phoneticPr fontId="1"/>
  </si>
  <si>
    <t>月次会計
（月次決算）</t>
    <rPh sb="0" eb="4">
      <t>ゲツジカイケイ</t>
    </rPh>
    <rPh sb="6" eb="10">
      <t>ゲツジケッサン</t>
    </rPh>
    <phoneticPr fontId="1"/>
  </si>
  <si>
    <t>タスクマン合同法務事務所</t>
    <phoneticPr fontId="1"/>
  </si>
  <si>
    <t>【本社】　〒542-0066 大阪市中央区瓦屋町3-7-3イースマイルビル</t>
    <phoneticPr fontId="1"/>
  </si>
  <si>
    <t>【電話】　06-7739-2538　【FAX】　06-7739-2539</t>
    <rPh sb="1" eb="3">
      <t>デンワ</t>
    </rPh>
    <phoneticPr fontId="1"/>
  </si>
  <si>
    <t>所属人数</t>
    <rPh sb="0" eb="4">
      <t>ショゾクニンズウ</t>
    </rPh>
    <phoneticPr fontId="1"/>
  </si>
  <si>
    <r>
      <t>のセル</t>
    </r>
    <r>
      <rPr>
        <sz val="12"/>
        <color rgb="FFFF0000"/>
        <rFont val="HGP創英角ｺﾞｼｯｸUB"/>
        <family val="3"/>
        <charset val="128"/>
      </rPr>
      <t>全て</t>
    </r>
    <r>
      <rPr>
        <sz val="12"/>
        <color theme="1"/>
        <rFont val="HGP創英角ｺﾞｼｯｸUB"/>
        <family val="3"/>
        <charset val="128"/>
      </rPr>
      <t>にご入力（ご選択）をお願い致します。</t>
    </r>
    <rPh sb="3" eb="4">
      <t>スベ</t>
    </rPh>
    <rPh sb="7" eb="9">
      <t>ニュウリョク</t>
    </rPh>
    <rPh sb="11" eb="13">
      <t>センタク</t>
    </rPh>
    <rPh sb="16" eb="17">
      <t>ネガ</t>
    </rPh>
    <rPh sb="18" eb="19">
      <t>イタ</t>
    </rPh>
    <phoneticPr fontId="1"/>
  </si>
  <si>
    <t>１カ月当たり平均仕訳数は何件ですか？※</t>
    <rPh sb="2" eb="4">
      <t>ゲツア</t>
    </rPh>
    <rPh sb="6" eb="11">
      <t>ヘイキンシワケスウ</t>
    </rPh>
    <rPh sb="12" eb="14">
      <t>ナンケン</t>
    </rPh>
    <phoneticPr fontId="1"/>
  </si>
  <si>
    <t>※平均仕訳数は、以下いずれかの方法で計測して下さい。
①会計ソフトの仕訳日記帳の行数
②総勘定元帳等の総行数×1/2
③現金支出領収書枚数＋普通預金記帳行数+クレジットカード取引数</t>
    <rPh sb="1" eb="6">
      <t>ヘイキンシワケスウ</t>
    </rPh>
    <phoneticPr fontId="1"/>
  </si>
  <si>
    <t>簡易課税の場合の申告報酬</t>
    <rPh sb="0" eb="4">
      <t>カンイカゼイ</t>
    </rPh>
    <rPh sb="5" eb="7">
      <t>バアイ</t>
    </rPh>
    <rPh sb="8" eb="12">
      <t>シンコクホウシュウ</t>
    </rPh>
    <phoneticPr fontId="1"/>
  </si>
  <si>
    <t>加算Ⅴ（R6限定）</t>
    <rPh sb="0" eb="2">
      <t>カサン</t>
    </rPh>
    <rPh sb="6" eb="8">
      <t>ゲンテイ</t>
    </rPh>
    <phoneticPr fontId="1"/>
  </si>
  <si>
    <t>お客様側で会計ソフトへのご入力ができない場合、現金出納帳･預金通帳･クレジットカード情報等をご提供頂き、当社で会計ソフト入力を代行します。</t>
    <rPh sb="1" eb="3">
      <t>キャクサマ</t>
    </rPh>
    <rPh sb="3" eb="4">
      <t>ガワ</t>
    </rPh>
    <rPh sb="5" eb="7">
      <t>カイケイ</t>
    </rPh>
    <rPh sb="13" eb="15">
      <t>ニュウリョク</t>
    </rPh>
    <rPh sb="23" eb="28">
      <t>ゲンキンスイトウチョウ</t>
    </rPh>
    <rPh sb="29" eb="33">
      <t>ヨキンツウチョウ</t>
    </rPh>
    <rPh sb="42" eb="44">
      <t>ジョウホウ</t>
    </rPh>
    <rPh sb="44" eb="45">
      <t>ナド</t>
    </rPh>
    <rPh sb="47" eb="50">
      <t>テイキョウイタダ</t>
    </rPh>
    <rPh sb="52" eb="54">
      <t>トウシャ</t>
    </rPh>
    <rPh sb="55" eb="57">
      <t>カイケイ</t>
    </rPh>
    <rPh sb="60" eb="62">
      <t>ニュウリョク</t>
    </rPh>
    <rPh sb="63" eb="65">
      <t>ダイコウ</t>
    </rPh>
    <phoneticPr fontId="1"/>
  </si>
  <si>
    <t>オンライン（または来社）による収支報告面談回数が、標準年２回であるところ、年４回実施します。</t>
    <rPh sb="37" eb="38">
      <t>ネン</t>
    </rPh>
    <rPh sb="39" eb="42">
      <t>カイジッシ</t>
    </rPh>
    <phoneticPr fontId="1"/>
  </si>
  <si>
    <t>1億超1.5億以下</t>
    <rPh sb="1" eb="3">
      <t>オクチョウ</t>
    </rPh>
    <rPh sb="6" eb="7">
      <t>オク</t>
    </rPh>
    <rPh sb="7" eb="9">
      <t>イカ</t>
    </rPh>
    <phoneticPr fontId="1"/>
  </si>
  <si>
    <t>1.5億超2億以下</t>
    <rPh sb="3" eb="4">
      <t>オク</t>
    </rPh>
    <rPh sb="4" eb="5">
      <t>チョウ</t>
    </rPh>
    <rPh sb="6" eb="9">
      <t>オクイカ</t>
    </rPh>
    <phoneticPr fontId="1"/>
  </si>
  <si>
    <t>2億超2.5億以下</t>
    <rPh sb="1" eb="3">
      <t>オクチョウ</t>
    </rPh>
    <rPh sb="6" eb="7">
      <t>オク</t>
    </rPh>
    <rPh sb="7" eb="9">
      <t>イカ</t>
    </rPh>
    <phoneticPr fontId="1"/>
  </si>
  <si>
    <t>労働・雇用・社会保険業務をご契約されますか？（社労士顧問のご契約必須）</t>
    <rPh sb="0" eb="2">
      <t>ロウドウ</t>
    </rPh>
    <rPh sb="3" eb="5">
      <t>コヨウ</t>
    </rPh>
    <rPh sb="6" eb="10">
      <t>シャカイホケン</t>
    </rPh>
    <rPh sb="10" eb="12">
      <t>ギョウム</t>
    </rPh>
    <rPh sb="14" eb="16">
      <t>ケイヤク</t>
    </rPh>
    <rPh sb="23" eb="28">
      <t>シャロウシコモン</t>
    </rPh>
    <rPh sb="30" eb="32">
      <t>ケイヤク</t>
    </rPh>
    <rPh sb="32" eb="34">
      <t>ヒッス</t>
    </rPh>
    <phoneticPr fontId="1"/>
  </si>
  <si>
    <t>給与計算業務をご契約されますか？（社労士顧問のご契約必須）</t>
    <rPh sb="0" eb="6">
      <t>キュウヨケイサンギョウム</t>
    </rPh>
    <rPh sb="8" eb="10">
      <t>ケイヤク</t>
    </rPh>
    <phoneticPr fontId="1"/>
  </si>
  <si>
    <t>年末調整業務をご契約されますか？（社労士顧問および給与計算業務のご契約必須）</t>
    <rPh sb="0" eb="2">
      <t>ネンマツ</t>
    </rPh>
    <rPh sb="2" eb="4">
      <t>チョウセイ</t>
    </rPh>
    <rPh sb="4" eb="6">
      <t>ギョウム</t>
    </rPh>
    <rPh sb="8" eb="10">
      <t>ケイヤク</t>
    </rPh>
    <rPh sb="25" eb="27">
      <t>キュウヨ</t>
    </rPh>
    <rPh sb="27" eb="29">
      <t>ケイサン</t>
    </rPh>
    <rPh sb="29" eb="31">
      <t>ギョウム</t>
    </rPh>
    <phoneticPr fontId="1"/>
  </si>
  <si>
    <t>クラウド会計ソフトを導入し自社で出入金の入力を行いますか？（税理士顧問のご契約必須）</t>
    <rPh sb="4" eb="6">
      <t>カイケイ</t>
    </rPh>
    <rPh sb="10" eb="12">
      <t>ドウニュウ</t>
    </rPh>
    <rPh sb="13" eb="15">
      <t>ジシャ</t>
    </rPh>
    <rPh sb="16" eb="19">
      <t>シュツニュウキン</t>
    </rPh>
    <rPh sb="20" eb="22">
      <t>ニュウリョク</t>
    </rPh>
    <rPh sb="23" eb="24">
      <t>オコナ</t>
    </rPh>
    <rPh sb="30" eb="32">
      <t>ゼイリ</t>
    </rPh>
    <phoneticPr fontId="1"/>
  </si>
  <si>
    <t>様</t>
    <rPh sb="0" eb="1">
      <t>サマ</t>
    </rPh>
    <phoneticPr fontId="1"/>
  </si>
  <si>
    <t>月次残高試算表をご提供します。お客様側で出入金情報を会計ソフトへご入力頂き、預金･クレジットカード情報を会計ソフトへ自動連携させます。お客様側で会計ソフトへのご入力ができない場合、会計ソフト入力代行報酬が別途発生します。</t>
    <rPh sb="0" eb="4">
      <t>ゲツジザンダカ</t>
    </rPh>
    <rPh sb="4" eb="7">
      <t>シサンヒョウ</t>
    </rPh>
    <rPh sb="9" eb="11">
      <t>テイキョウ</t>
    </rPh>
    <rPh sb="16" eb="18">
      <t>キャクサマ</t>
    </rPh>
    <rPh sb="18" eb="19">
      <t>ガワ</t>
    </rPh>
    <rPh sb="52" eb="54">
      <t>カイケイ</t>
    </rPh>
    <rPh sb="90" eb="92">
      <t>カイケイ</t>
    </rPh>
    <rPh sb="95" eb="99">
      <t>ニュウリョクダイコウ</t>
    </rPh>
    <rPh sb="99" eb="101">
      <t>ホウシュウ</t>
    </rPh>
    <rPh sb="102" eb="104">
      <t>ベット</t>
    </rPh>
    <rPh sb="104" eb="106">
      <t>ハッセイ</t>
    </rPh>
    <phoneticPr fontId="1"/>
  </si>
  <si>
    <t>介護福祉職員の処遇改善加算業務をご契約されますか？ご契約される場合、ご希望の算定区分（複数ある場合は最上位）を選択して下さい。（社労士顧問のご契約必須）</t>
    <rPh sb="0" eb="2">
      <t>カイゴ</t>
    </rPh>
    <rPh sb="2" eb="4">
      <t>フクシ</t>
    </rPh>
    <rPh sb="4" eb="6">
      <t>ショクイン</t>
    </rPh>
    <rPh sb="7" eb="9">
      <t>ショグウ</t>
    </rPh>
    <rPh sb="9" eb="11">
      <t>カイゼン</t>
    </rPh>
    <rPh sb="11" eb="13">
      <t>カサン</t>
    </rPh>
    <rPh sb="13" eb="15">
      <t>ギョウム</t>
    </rPh>
    <rPh sb="17" eb="19">
      <t>ケイヤク</t>
    </rPh>
    <rPh sb="26" eb="28">
      <t>ケイヤク</t>
    </rPh>
    <rPh sb="31" eb="33">
      <t>バアイ</t>
    </rPh>
    <rPh sb="35" eb="37">
      <t>キボウ</t>
    </rPh>
    <rPh sb="38" eb="40">
      <t>サンテイ</t>
    </rPh>
    <rPh sb="40" eb="42">
      <t>クブン</t>
    </rPh>
    <rPh sb="43" eb="45">
      <t>フクスウ</t>
    </rPh>
    <rPh sb="47" eb="49">
      <t>バアイ</t>
    </rPh>
    <rPh sb="50" eb="53">
      <t>サイジョウイ</t>
    </rPh>
    <rPh sb="55" eb="57">
      <t>センタク</t>
    </rPh>
    <rPh sb="59" eb="60">
      <t>クダ</t>
    </rPh>
    <phoneticPr fontId="1"/>
  </si>
  <si>
    <t>訪問看護のベースアップ評価料業務をご契約されますか？</t>
    <rPh sb="0" eb="4">
      <t>ホウモンカンゴ</t>
    </rPh>
    <rPh sb="11" eb="16">
      <t>ヒョウカリョウギョウム</t>
    </rPh>
    <rPh sb="18" eb="20">
      <t>ケイヤク</t>
    </rPh>
    <phoneticPr fontId="1"/>
  </si>
  <si>
    <t>ベア評価料</t>
    <rPh sb="2" eb="5">
      <t>ヒョウカリョウ</t>
    </rPh>
    <phoneticPr fontId="21"/>
  </si>
  <si>
    <t>労働･雇用
社保業務</t>
    <rPh sb="0" eb="2">
      <t>ロウドウ</t>
    </rPh>
    <rPh sb="3" eb="5">
      <t>コヨウ</t>
    </rPh>
    <rPh sb="6" eb="8">
      <t>シャホ</t>
    </rPh>
    <rPh sb="8" eb="10">
      <t>ギョウム</t>
    </rPh>
    <phoneticPr fontId="1"/>
  </si>
  <si>
    <t>処遇改善
加算業務</t>
    <rPh sb="0" eb="2">
      <t>ショグウ</t>
    </rPh>
    <rPh sb="2" eb="4">
      <t>カイゼン</t>
    </rPh>
    <rPh sb="5" eb="7">
      <t>カサン</t>
    </rPh>
    <rPh sb="7" eb="9">
      <t>ギョウム</t>
    </rPh>
    <phoneticPr fontId="1"/>
  </si>
  <si>
    <t>ベースアップ
評価料業務</t>
    <rPh sb="7" eb="10">
      <t>ヒョウカリョウ</t>
    </rPh>
    <rPh sb="10" eb="12">
      <t>ギョウム</t>
    </rPh>
    <phoneticPr fontId="1"/>
  </si>
  <si>
    <t>チャットシステム･電話による税務相談および年２回オンライン（または来社）による収支報告面談を行います。</t>
    <phoneticPr fontId="1"/>
  </si>
  <si>
    <t>《対象：訪問看護職員》賃金改善計画書と賃金改善報告書の提出（毎年）、区分変更の確認と届出（3･6･9･12月）、社労士顧問のご契約が条件となります。</t>
    <rPh sb="1" eb="3">
      <t>タイショウ</t>
    </rPh>
    <rPh sb="4" eb="8">
      <t>ホウモンカンゴ</t>
    </rPh>
    <rPh sb="8" eb="10">
      <t>ショクイン</t>
    </rPh>
    <rPh sb="11" eb="18">
      <t>チンギンカイゼンケイカクショ</t>
    </rPh>
    <rPh sb="25" eb="26">
      <t>ショ</t>
    </rPh>
    <rPh sb="27" eb="29">
      <t>テイシュツ</t>
    </rPh>
    <rPh sb="30" eb="32">
      <t>マイトシ</t>
    </rPh>
    <rPh sb="34" eb="38">
      <t>クブンヘンコウ</t>
    </rPh>
    <rPh sb="39" eb="41">
      <t>カクニン</t>
    </rPh>
    <rPh sb="42" eb="44">
      <t>トドケデ</t>
    </rPh>
    <rPh sb="53" eb="54">
      <t>ガツ</t>
    </rPh>
    <rPh sb="56" eb="61">
      <t>シャロウシコモン</t>
    </rPh>
    <rPh sb="63" eb="65">
      <t>ケイヤク</t>
    </rPh>
    <rPh sb="66" eb="68">
      <t>ジョウケン</t>
    </rPh>
    <phoneticPr fontId="1"/>
  </si>
  <si>
    <t>《対象：介護福祉職員》計画書･実績報告書の作成提出（毎年）、処遇改善加算に関係する就業規則･賃金体系図･キャリアパス表の作成変更、加算入金と分配のバランス管理、社会保険料等の事業主負担増加額の計算を行います。社労士顧問のご契約が条件となります。</t>
    <rPh sb="1" eb="3">
      <t>タイショウ</t>
    </rPh>
    <rPh sb="4" eb="6">
      <t>カイゴ</t>
    </rPh>
    <rPh sb="6" eb="10">
      <t>フクシショクイン</t>
    </rPh>
    <rPh sb="26" eb="28">
      <t>マイトシ</t>
    </rPh>
    <phoneticPr fontId="1"/>
  </si>
  <si>
    <t>チャットシステム･電話･オンライン面談･来社面談による労務相談、雇用契約締結サポートを行います。</t>
    <phoneticPr fontId="1"/>
  </si>
  <si>
    <t>ver.2024.07.09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</si>
</sst>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_);[Red]\(#,##0\)"/>
    <numFmt numFmtId="178" formatCode="0_ "/>
    <numFmt numFmtId="179" formatCode="0.0%"/>
    <numFmt numFmtId="180" formatCode="#,##0_ ;[Red]\-#,##0\ "/>
    <numFmt numFmtId="181" formatCode="[$-F800]dddd\,\ mmmm\ dd\,\ yyyy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36"/>
      <color theme="0"/>
      <name val="HGS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4"/>
      <color theme="1"/>
      <name val="HGP創英角ｺﾞｼｯｸUB"/>
      <family val="3"/>
      <charset val="128"/>
    </font>
    <font>
      <sz val="12"/>
      <color rgb="FFFF0000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C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0" fillId="0" borderId="0" xfId="0" applyAlignment="1">
      <alignment horizontal="left" vertical="center"/>
    </xf>
    <xf numFmtId="177" fontId="0" fillId="0" borderId="1" xfId="0" applyNumberFormat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6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>
      <alignment vertical="center"/>
    </xf>
    <xf numFmtId="178" fontId="3" fillId="0" borderId="0" xfId="0" applyNumberFormat="1" applyFont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shrinkToFit="1"/>
    </xf>
    <xf numFmtId="3" fontId="7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3" fontId="2" fillId="0" borderId="0" xfId="0" applyNumberFormat="1" applyFont="1">
      <alignment vertical="center"/>
    </xf>
    <xf numFmtId="0" fontId="2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177" fontId="2" fillId="0" borderId="0" xfId="0" applyNumberFormat="1" applyFont="1" applyAlignment="1">
      <alignment vertical="center" shrinkToFit="1"/>
    </xf>
    <xf numFmtId="3" fontId="2" fillId="0" borderId="0" xfId="0" applyNumberFormat="1" applyFont="1" applyAlignment="1">
      <alignment vertical="center" shrinkToFit="1"/>
    </xf>
    <xf numFmtId="176" fontId="2" fillId="0" borderId="0" xfId="0" applyNumberFormat="1" applyFont="1" applyAlignment="1">
      <alignment vertical="center" shrinkToFit="1"/>
    </xf>
    <xf numFmtId="9" fontId="2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177" fontId="2" fillId="0" borderId="0" xfId="0" applyNumberFormat="1" applyFont="1">
      <alignment vertical="center"/>
    </xf>
    <xf numFmtId="9" fontId="3" fillId="0" borderId="0" xfId="0" applyNumberFormat="1" applyFont="1">
      <alignment vertical="center"/>
    </xf>
    <xf numFmtId="9" fontId="3" fillId="0" borderId="0" xfId="0" applyNumberFormat="1" applyFont="1" applyAlignment="1">
      <alignment vertical="center" shrinkToFit="1"/>
    </xf>
    <xf numFmtId="179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7" fontId="3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176" fontId="12" fillId="0" borderId="0" xfId="0" applyNumberFormat="1" applyFont="1" applyAlignment="1">
      <alignment horizontal="center" vertical="center" shrinkToFit="1"/>
    </xf>
    <xf numFmtId="9" fontId="12" fillId="0" borderId="0" xfId="0" applyNumberFormat="1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10" fontId="11" fillId="0" borderId="0" xfId="0" applyNumberFormat="1" applyFont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13" fillId="3" borderId="1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3" fontId="12" fillId="0" borderId="1" xfId="0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 shrinkToFit="1"/>
    </xf>
    <xf numFmtId="3" fontId="12" fillId="5" borderId="1" xfId="0" applyNumberFormat="1" applyFont="1" applyFill="1" applyBorder="1" applyAlignment="1">
      <alignment horizontal="center" vertical="center" shrinkToFit="1"/>
    </xf>
    <xf numFmtId="0" fontId="13" fillId="5" borderId="12" xfId="0" applyFont="1" applyFill="1" applyBorder="1" applyAlignment="1">
      <alignment horizontal="center" vertical="center"/>
    </xf>
    <xf numFmtId="176" fontId="12" fillId="5" borderId="1" xfId="0" applyNumberFormat="1" applyFont="1" applyFill="1" applyBorder="1" applyAlignment="1">
      <alignment horizontal="center" vertical="center" shrinkToFit="1"/>
    </xf>
    <xf numFmtId="3" fontId="12" fillId="6" borderId="1" xfId="0" applyNumberFormat="1" applyFont="1" applyFill="1" applyBorder="1" applyAlignment="1">
      <alignment horizontal="center" vertical="center" shrinkToFit="1"/>
    </xf>
    <xf numFmtId="0" fontId="13" fillId="6" borderId="1" xfId="0" applyFont="1" applyFill="1" applyBorder="1" applyAlignment="1">
      <alignment horizontal="center" vertical="center"/>
    </xf>
    <xf numFmtId="176" fontId="12" fillId="6" borderId="1" xfId="0" applyNumberFormat="1" applyFont="1" applyFill="1" applyBorder="1" applyAlignment="1">
      <alignment horizontal="center" vertical="center" shrinkToFit="1"/>
    </xf>
    <xf numFmtId="0" fontId="13" fillId="6" borderId="12" xfId="0" applyFont="1" applyFill="1" applyBorder="1" applyAlignment="1">
      <alignment horizontal="center" vertical="center"/>
    </xf>
    <xf numFmtId="3" fontId="12" fillId="7" borderId="1" xfId="0" applyNumberFormat="1" applyFont="1" applyFill="1" applyBorder="1" applyAlignment="1">
      <alignment horizontal="center" vertical="center" shrinkToFit="1"/>
    </xf>
    <xf numFmtId="0" fontId="13" fillId="7" borderId="1" xfId="0" applyFont="1" applyFill="1" applyBorder="1" applyAlignment="1">
      <alignment horizontal="center" vertical="center"/>
    </xf>
    <xf numFmtId="176" fontId="12" fillId="7" borderId="1" xfId="0" applyNumberFormat="1" applyFont="1" applyFill="1" applyBorder="1" applyAlignment="1">
      <alignment horizontal="center" vertical="center" shrinkToFit="1"/>
    </xf>
    <xf numFmtId="0" fontId="13" fillId="7" borderId="12" xfId="0" applyFont="1" applyFill="1" applyBorder="1" applyAlignment="1">
      <alignment horizontal="center" vertical="center"/>
    </xf>
    <xf numFmtId="3" fontId="12" fillId="0" borderId="0" xfId="0" applyNumberFormat="1" applyFont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2" fillId="0" borderId="0" xfId="0" applyFont="1" applyAlignment="1">
      <alignment vertical="center" shrinkToFit="1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2" fillId="0" borderId="0" xfId="0" applyFont="1" applyAlignment="1">
      <alignment horizontal="center" vertical="top" shrinkToFit="1"/>
    </xf>
    <xf numFmtId="0" fontId="13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0" fontId="0" fillId="8" borderId="1" xfId="0" applyFill="1" applyBorder="1" applyAlignment="1">
      <alignment horizontal="center" vertical="center" shrinkToFit="1"/>
    </xf>
    <xf numFmtId="177" fontId="0" fillId="8" borderId="1" xfId="0" applyNumberForma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/>
    <xf numFmtId="3" fontId="12" fillId="0" borderId="1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/>
    </xf>
    <xf numFmtId="0" fontId="12" fillId="4" borderId="2" xfId="0" applyFont="1" applyFill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>
      <alignment horizontal="left" vertical="center"/>
    </xf>
    <xf numFmtId="0" fontId="12" fillId="4" borderId="1" xfId="0" applyFont="1" applyFill="1" applyBorder="1" applyAlignment="1" applyProtection="1">
      <alignment horizontal="center" vertical="center" shrinkToFit="1"/>
      <protection locked="0"/>
    </xf>
    <xf numFmtId="0" fontId="12" fillId="0" borderId="5" xfId="0" applyFont="1" applyBorder="1" applyAlignment="1">
      <alignment horizontal="left" vertical="center" wrapText="1"/>
    </xf>
    <xf numFmtId="0" fontId="12" fillId="4" borderId="5" xfId="0" applyFont="1" applyFill="1" applyBorder="1" applyAlignment="1" applyProtection="1">
      <alignment horizontal="center" vertical="center" shrinkToFit="1"/>
      <protection locked="0"/>
    </xf>
    <xf numFmtId="177" fontId="12" fillId="0" borderId="1" xfId="0" applyNumberFormat="1" applyFont="1" applyBorder="1" applyAlignment="1">
      <alignment horizontal="center" vertical="center" shrinkToFit="1"/>
    </xf>
    <xf numFmtId="177" fontId="12" fillId="0" borderId="31" xfId="0" applyNumberFormat="1" applyFont="1" applyBorder="1" applyAlignment="1">
      <alignment horizontal="center" vertical="center" shrinkToFit="1"/>
    </xf>
    <xf numFmtId="177" fontId="20" fillId="0" borderId="11" xfId="0" applyNumberFormat="1" applyFont="1" applyBorder="1" applyAlignment="1">
      <alignment horizontal="center" vertical="center" shrinkToFit="1"/>
    </xf>
    <xf numFmtId="177" fontId="20" fillId="0" borderId="35" xfId="0" applyNumberFormat="1" applyFont="1" applyBorder="1" applyAlignment="1">
      <alignment horizontal="center" vertical="center" shrinkToFit="1"/>
    </xf>
    <xf numFmtId="177" fontId="12" fillId="0" borderId="25" xfId="0" applyNumberFormat="1" applyFont="1" applyBorder="1" applyAlignment="1">
      <alignment horizontal="center" vertical="center" shrinkToFit="1"/>
    </xf>
    <xf numFmtId="177" fontId="12" fillId="0" borderId="37" xfId="0" applyNumberFormat="1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76" fontId="12" fillId="4" borderId="1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28" xfId="0" applyFont="1" applyBorder="1" applyAlignment="1">
      <alignment horizontal="left" vertical="center" wrapText="1" shrinkToFit="1"/>
    </xf>
    <xf numFmtId="0" fontId="13" fillId="0" borderId="1" xfId="0" applyFont="1" applyBorder="1" applyAlignment="1">
      <alignment horizontal="left" vertical="center" wrapText="1" shrinkToFit="1"/>
    </xf>
    <xf numFmtId="177" fontId="12" fillId="0" borderId="6" xfId="0" applyNumberFormat="1" applyFont="1" applyBorder="1" applyAlignment="1">
      <alignment horizontal="center" vertical="center" shrinkToFit="1"/>
    </xf>
    <xf numFmtId="177" fontId="12" fillId="0" borderId="32" xfId="0" applyNumberFormat="1" applyFont="1" applyBorder="1" applyAlignment="1">
      <alignment horizontal="center" vertical="center" shrinkToFit="1"/>
    </xf>
    <xf numFmtId="177" fontId="12" fillId="0" borderId="9" xfId="0" applyNumberFormat="1" applyFont="1" applyBorder="1" applyAlignment="1">
      <alignment horizontal="center" vertical="center" shrinkToFit="1"/>
    </xf>
    <xf numFmtId="177" fontId="12" fillId="0" borderId="17" xfId="0" applyNumberFormat="1" applyFont="1" applyBorder="1" applyAlignment="1">
      <alignment horizontal="center" vertical="center" shrinkToFit="1"/>
    </xf>
    <xf numFmtId="177" fontId="12" fillId="4" borderId="1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47" xfId="0" applyFont="1" applyFill="1" applyBorder="1" applyAlignment="1">
      <alignment horizontal="center" vertical="center" shrinkToFit="1"/>
    </xf>
    <xf numFmtId="0" fontId="12" fillId="2" borderId="48" xfId="0" applyFont="1" applyFill="1" applyBorder="1" applyAlignment="1">
      <alignment horizontal="center" vertical="center" shrinkToFit="1"/>
    </xf>
    <xf numFmtId="0" fontId="13" fillId="2" borderId="27" xfId="0" applyFont="1" applyFill="1" applyBorder="1" applyAlignment="1">
      <alignment horizontal="center" vertical="center" textRotation="255" shrinkToFit="1"/>
    </xf>
    <xf numFmtId="0" fontId="13" fillId="2" borderId="30" xfId="0" applyFont="1" applyFill="1" applyBorder="1" applyAlignment="1">
      <alignment horizontal="center" vertical="center" textRotation="255" shrinkToFit="1"/>
    </xf>
    <xf numFmtId="0" fontId="13" fillId="2" borderId="33" xfId="0" applyFont="1" applyFill="1" applyBorder="1" applyAlignment="1">
      <alignment horizontal="center" vertical="center" textRotation="255" shrinkToFit="1"/>
    </xf>
    <xf numFmtId="0" fontId="13" fillId="2" borderId="34" xfId="0" applyFont="1" applyFill="1" applyBorder="1" applyAlignment="1">
      <alignment horizontal="center" vertical="center" textRotation="255" shrinkToFit="1"/>
    </xf>
    <xf numFmtId="0" fontId="12" fillId="2" borderId="28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left" vertical="center"/>
      <protection locked="0"/>
    </xf>
    <xf numFmtId="0" fontId="22" fillId="2" borderId="21" xfId="0" applyFont="1" applyFill="1" applyBorder="1" applyAlignment="1">
      <alignment horizontal="center" vertical="center" wrapText="1" shrinkToFit="1"/>
    </xf>
    <xf numFmtId="0" fontId="22" fillId="2" borderId="23" xfId="0" applyFont="1" applyFill="1" applyBorder="1" applyAlignment="1">
      <alignment horizontal="center" vertical="center" wrapText="1" shrinkToFit="1"/>
    </xf>
    <xf numFmtId="177" fontId="12" fillId="0" borderId="21" xfId="0" applyNumberFormat="1" applyFont="1" applyBorder="1" applyAlignment="1">
      <alignment horizontal="center" vertical="center" shrinkToFit="1"/>
    </xf>
    <xf numFmtId="177" fontId="12" fillId="0" borderId="50" xfId="0" applyNumberFormat="1" applyFont="1" applyBorder="1" applyAlignment="1">
      <alignment horizontal="center" vertical="center" shrinkToFit="1"/>
    </xf>
    <xf numFmtId="177" fontId="12" fillId="0" borderId="28" xfId="0" applyNumberFormat="1" applyFont="1" applyBorder="1" applyAlignment="1">
      <alignment horizontal="center" vertical="center" shrinkToFit="1"/>
    </xf>
    <xf numFmtId="177" fontId="12" fillId="0" borderId="29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left" vertical="center" shrinkToFit="1"/>
    </xf>
    <xf numFmtId="0" fontId="12" fillId="0" borderId="2" xfId="0" applyFont="1" applyBorder="1" applyAlignment="1">
      <alignment horizontal="left" vertical="center" wrapText="1"/>
    </xf>
    <xf numFmtId="0" fontId="15" fillId="4" borderId="3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2" fillId="0" borderId="11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178" fontId="12" fillId="4" borderId="1" xfId="0" applyNumberFormat="1" applyFont="1" applyFill="1" applyBorder="1" applyAlignment="1" applyProtection="1">
      <alignment horizontal="center" vertical="center" shrinkToFit="1"/>
      <protection locked="0"/>
    </xf>
    <xf numFmtId="178" fontId="12" fillId="4" borderId="5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4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177" fontId="20" fillId="0" borderId="40" xfId="0" applyNumberFormat="1" applyFont="1" applyBorder="1" applyAlignment="1">
      <alignment horizontal="center" vertical="center" shrinkToFit="1"/>
    </xf>
    <xf numFmtId="177" fontId="20" fillId="0" borderId="41" xfId="0" applyNumberFormat="1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177" fontId="12" fillId="0" borderId="5" xfId="0" applyNumberFormat="1" applyFont="1" applyBorder="1" applyAlignment="1">
      <alignment horizontal="center" vertical="center" shrinkToFit="1"/>
    </xf>
    <xf numFmtId="177" fontId="12" fillId="0" borderId="38" xfId="0" applyNumberFormat="1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 wrapText="1" shrinkToFit="1"/>
    </xf>
    <xf numFmtId="0" fontId="13" fillId="0" borderId="7" xfId="0" applyFont="1" applyBorder="1" applyAlignment="1">
      <alignment horizontal="left" vertical="center" wrapText="1" shrinkToFit="1"/>
    </xf>
    <xf numFmtId="0" fontId="13" fillId="0" borderId="8" xfId="0" applyFont="1" applyBorder="1" applyAlignment="1">
      <alignment horizontal="left" vertical="center" wrapText="1" shrinkToFit="1"/>
    </xf>
    <xf numFmtId="0" fontId="13" fillId="0" borderId="9" xfId="0" applyFont="1" applyBorder="1" applyAlignment="1">
      <alignment horizontal="left" vertical="center" wrapText="1" shrinkToFit="1"/>
    </xf>
    <xf numFmtId="0" fontId="13" fillId="0" borderId="0" xfId="0" applyFont="1" applyAlignment="1">
      <alignment horizontal="left" vertical="center" wrapText="1" shrinkToFit="1"/>
    </xf>
    <xf numFmtId="0" fontId="13" fillId="0" borderId="49" xfId="0" applyFont="1" applyBorder="1" applyAlignment="1">
      <alignment horizontal="left" vertical="center" wrapText="1" shrinkToFit="1"/>
    </xf>
    <xf numFmtId="0" fontId="13" fillId="0" borderId="21" xfId="0" applyFont="1" applyBorder="1" applyAlignment="1">
      <alignment horizontal="left" vertical="center" wrapText="1" shrinkToFit="1"/>
    </xf>
    <xf numFmtId="0" fontId="13" fillId="0" borderId="22" xfId="0" applyFont="1" applyBorder="1" applyAlignment="1">
      <alignment horizontal="left" vertical="center" wrapText="1" shrinkToFit="1"/>
    </xf>
    <xf numFmtId="0" fontId="13" fillId="0" borderId="23" xfId="0" applyFont="1" applyBorder="1" applyAlignment="1">
      <alignment horizontal="left" vertical="center" wrapText="1" shrinkToFit="1"/>
    </xf>
    <xf numFmtId="177" fontId="20" fillId="0" borderId="1" xfId="0" applyNumberFormat="1" applyFont="1" applyBorder="1" applyAlignment="1">
      <alignment horizontal="center" vertical="center" shrinkToFit="1"/>
    </xf>
    <xf numFmtId="177" fontId="20" fillId="0" borderId="31" xfId="0" applyNumberFormat="1" applyFont="1" applyBorder="1" applyAlignment="1">
      <alignment horizontal="center" vertical="center" shrinkToFi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/>
    </xf>
    <xf numFmtId="181" fontId="12" fillId="0" borderId="0" xfId="0" applyNumberFormat="1" applyFont="1" applyAlignment="1">
      <alignment horizontal="left" vertical="center" shrinkToFit="1"/>
    </xf>
    <xf numFmtId="0" fontId="19" fillId="0" borderId="39" xfId="0" applyFont="1" applyBorder="1" applyAlignment="1">
      <alignment horizontal="center" vertical="center" shrinkToFit="1"/>
    </xf>
    <xf numFmtId="0" fontId="19" fillId="0" borderId="40" xfId="0" applyFont="1" applyBorder="1" applyAlignment="1">
      <alignment horizontal="center" vertical="center" shrinkToFit="1"/>
    </xf>
    <xf numFmtId="177" fontId="20" fillId="0" borderId="45" xfId="0" applyNumberFormat="1" applyFont="1" applyBorder="1" applyAlignment="1">
      <alignment horizontal="center" vertical="center" shrinkToFit="1"/>
    </xf>
    <xf numFmtId="177" fontId="20" fillId="0" borderId="46" xfId="0" applyNumberFormat="1" applyFont="1" applyBorder="1" applyAlignment="1">
      <alignment horizontal="center" vertical="center" shrinkToFit="1"/>
    </xf>
    <xf numFmtId="0" fontId="12" fillId="0" borderId="45" xfId="0" applyFont="1" applyBorder="1" applyAlignment="1">
      <alignment horizontal="left" vertical="center" shrinkToFit="1"/>
    </xf>
    <xf numFmtId="0" fontId="12" fillId="2" borderId="2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2" fillId="2" borderId="36" xfId="0" applyFont="1" applyFill="1" applyBorder="1" applyAlignment="1">
      <alignment horizontal="center" vertical="center" textRotation="255"/>
    </xf>
    <xf numFmtId="0" fontId="12" fillId="2" borderId="30" xfId="0" applyFont="1" applyFill="1" applyBorder="1" applyAlignment="1">
      <alignment horizontal="center" vertical="center" textRotation="255"/>
    </xf>
    <xf numFmtId="0" fontId="12" fillId="2" borderId="34" xfId="0" applyFont="1" applyFill="1" applyBorder="1" applyAlignment="1">
      <alignment horizontal="center" vertical="center" textRotation="255"/>
    </xf>
    <xf numFmtId="180" fontId="20" fillId="0" borderId="42" xfId="1" applyNumberFormat="1" applyFont="1" applyBorder="1" applyAlignment="1" applyProtection="1">
      <alignment horizontal="center" vertical="center" shrinkToFit="1"/>
    </xf>
    <xf numFmtId="180" fontId="20" fillId="0" borderId="43" xfId="1" applyNumberFormat="1" applyFont="1" applyBorder="1" applyAlignment="1" applyProtection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3" fontId="0" fillId="0" borderId="3" xfId="0" applyNumberFormat="1" applyBorder="1" applyAlignment="1">
      <alignment horizontal="center" vertical="center" shrinkToFit="1"/>
    </xf>
    <xf numFmtId="3" fontId="0" fillId="0" borderId="10" xfId="0" applyNumberFormat="1" applyBorder="1" applyAlignment="1">
      <alignment horizontal="center" vertical="center" shrinkToFit="1"/>
    </xf>
    <xf numFmtId="3" fontId="0" fillId="0" borderId="4" xfId="0" applyNumberFormat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14" fillId="6" borderId="13" xfId="0" applyFont="1" applyFill="1" applyBorder="1" applyAlignment="1">
      <alignment horizontal="left" vertical="center" wrapText="1"/>
    </xf>
    <xf numFmtId="0" fontId="14" fillId="6" borderId="14" xfId="0" applyFont="1" applyFill="1" applyBorder="1" applyAlignment="1">
      <alignment horizontal="left" vertical="center" wrapText="1"/>
    </xf>
    <xf numFmtId="0" fontId="14" fillId="6" borderId="15" xfId="0" applyFont="1" applyFill="1" applyBorder="1" applyAlignment="1">
      <alignment horizontal="left" vertical="center" wrapText="1"/>
    </xf>
    <xf numFmtId="0" fontId="14" fillId="6" borderId="16" xfId="0" applyFont="1" applyFill="1" applyBorder="1" applyAlignment="1">
      <alignment horizontal="left" vertical="center" wrapText="1"/>
    </xf>
    <xf numFmtId="0" fontId="14" fillId="6" borderId="0" xfId="0" applyFont="1" applyFill="1" applyAlignment="1">
      <alignment horizontal="left" vertical="center" wrapText="1"/>
    </xf>
    <xf numFmtId="0" fontId="14" fillId="6" borderId="17" xfId="0" applyFont="1" applyFill="1" applyBorder="1" applyAlignment="1">
      <alignment horizontal="left" vertical="center" wrapText="1"/>
    </xf>
    <xf numFmtId="0" fontId="14" fillId="6" borderId="18" xfId="0" applyFont="1" applyFill="1" applyBorder="1" applyAlignment="1">
      <alignment horizontal="left" vertical="center" wrapText="1"/>
    </xf>
    <xf numFmtId="0" fontId="14" fillId="6" borderId="19" xfId="0" applyFont="1" applyFill="1" applyBorder="1" applyAlignment="1">
      <alignment horizontal="left" vertical="center" wrapText="1"/>
    </xf>
    <xf numFmtId="0" fontId="14" fillId="6" borderId="20" xfId="0" applyFont="1" applyFill="1" applyBorder="1" applyAlignment="1">
      <alignment horizontal="left" vertical="center" wrapText="1"/>
    </xf>
    <xf numFmtId="176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1"/>
      <color rgb="FF99FF99"/>
      <color rgb="FF66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62"/>
  <sheetViews>
    <sheetView showGridLines="0" tabSelected="1" zoomScale="140" zoomScaleNormal="140" zoomScaleSheetLayoutView="90" workbookViewId="0">
      <selection activeCell="S8" sqref="S8"/>
    </sheetView>
  </sheetViews>
  <sheetFormatPr defaultColWidth="9" defaultRowHeight="13.5" x14ac:dyDescent="0.15"/>
  <cols>
    <col min="1" max="1" width="3.125" style="45" customWidth="1"/>
    <col min="2" max="10" width="5.875" style="45" customWidth="1"/>
    <col min="11" max="11" width="6.125" style="45" customWidth="1"/>
    <col min="12" max="12" width="10.375" style="45" customWidth="1"/>
    <col min="13" max="13" width="6" style="45" customWidth="1"/>
    <col min="14" max="14" width="7.25" style="45" customWidth="1"/>
    <col min="15" max="15" width="5.875" style="45" customWidth="1"/>
    <col min="16" max="16" width="5.625" style="45" customWidth="1"/>
    <col min="17" max="17" width="1.875" style="45" customWidth="1"/>
    <col min="18" max="16384" width="9" style="45"/>
  </cols>
  <sheetData>
    <row r="2" spans="2:21" ht="20.100000000000001" customHeight="1" x14ac:dyDescent="0.15">
      <c r="E2" s="141"/>
      <c r="F2" s="142"/>
      <c r="G2" s="143" t="s">
        <v>80</v>
      </c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2:21" ht="20.100000000000001" customHeight="1" x14ac:dyDescent="0.15"/>
    <row r="4" spans="2:21" ht="20.100000000000001" customHeight="1" x14ac:dyDescent="0.15">
      <c r="B4" s="84" t="s">
        <v>54</v>
      </c>
    </row>
    <row r="5" spans="2:21" ht="20.100000000000001" customHeight="1" x14ac:dyDescent="0.15">
      <c r="B5" s="101" t="s">
        <v>57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45"/>
      <c r="O5" s="145"/>
      <c r="P5" s="145"/>
    </row>
    <row r="6" spans="2:21" ht="20.100000000000001" customHeight="1" x14ac:dyDescent="0.15">
      <c r="B6" s="148" t="s">
        <v>79</v>
      </c>
      <c r="C6" s="148"/>
      <c r="D6" s="150" t="s">
        <v>16</v>
      </c>
      <c r="E6" s="151"/>
      <c r="F6" s="151"/>
      <c r="G6" s="151"/>
      <c r="H6" s="151"/>
      <c r="I6" s="151"/>
      <c r="J6" s="151"/>
      <c r="K6" s="151"/>
      <c r="L6" s="151"/>
      <c r="M6" s="152"/>
      <c r="N6" s="156"/>
      <c r="O6" s="156"/>
      <c r="P6" s="156"/>
      <c r="U6" s="85"/>
    </row>
    <row r="7" spans="2:21" ht="20.100000000000001" customHeight="1" x14ac:dyDescent="0.15">
      <c r="B7" s="148"/>
      <c r="C7" s="148"/>
      <c r="D7" s="150" t="s">
        <v>10</v>
      </c>
      <c r="E7" s="151"/>
      <c r="F7" s="151"/>
      <c r="G7" s="151"/>
      <c r="H7" s="151"/>
      <c r="I7" s="151"/>
      <c r="J7" s="151"/>
      <c r="K7" s="151"/>
      <c r="L7" s="151"/>
      <c r="M7" s="152"/>
      <c r="N7" s="156"/>
      <c r="O7" s="156"/>
      <c r="P7" s="156"/>
    </row>
    <row r="8" spans="2:21" ht="20.100000000000001" customHeight="1" thickBot="1" x14ac:dyDescent="0.2">
      <c r="B8" s="149"/>
      <c r="C8" s="149"/>
      <c r="D8" s="153" t="s">
        <v>9</v>
      </c>
      <c r="E8" s="154"/>
      <c r="F8" s="154"/>
      <c r="G8" s="154"/>
      <c r="H8" s="154"/>
      <c r="I8" s="154"/>
      <c r="J8" s="154"/>
      <c r="K8" s="154"/>
      <c r="L8" s="154"/>
      <c r="M8" s="155"/>
      <c r="N8" s="157"/>
      <c r="O8" s="157"/>
      <c r="P8" s="157"/>
    </row>
    <row r="9" spans="2:21" ht="20.100000000000001" customHeight="1" thickTop="1" thickBot="1" x14ac:dyDescent="0.2">
      <c r="B9" s="146" t="s">
        <v>11</v>
      </c>
      <c r="C9" s="146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58">
        <f>ROUNDDOWN(N6+N7/2+N8/3,0)</f>
        <v>0</v>
      </c>
      <c r="O9" s="158"/>
      <c r="P9" s="158"/>
    </row>
    <row r="10" spans="2:21" ht="20.100000000000001" customHeight="1" thickTop="1" x14ac:dyDescent="0.15">
      <c r="B10" s="99" t="s">
        <v>90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100"/>
      <c r="O10" s="100"/>
      <c r="P10" s="100"/>
    </row>
    <row r="11" spans="2:21" ht="20.100000000000001" customHeight="1" x14ac:dyDescent="0.15">
      <c r="B11" s="101" t="s">
        <v>91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2"/>
      <c r="O11" s="102"/>
      <c r="P11" s="102"/>
    </row>
    <row r="12" spans="2:21" ht="20.100000000000001" customHeight="1" thickBot="1" x14ac:dyDescent="0.2">
      <c r="B12" s="103" t="s">
        <v>92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4"/>
      <c r="O12" s="104"/>
      <c r="P12" s="104"/>
    </row>
    <row r="13" spans="2:21" ht="20.100000000000001" customHeight="1" thickTop="1" x14ac:dyDescent="0.15">
      <c r="B13" s="99" t="s">
        <v>51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  <c r="O13" s="100"/>
      <c r="P13" s="100"/>
    </row>
    <row r="14" spans="2:21" ht="39.950000000000003" customHeight="1" thickBot="1" x14ac:dyDescent="0.2">
      <c r="B14" s="103" t="s">
        <v>96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4"/>
      <c r="O14" s="104"/>
      <c r="P14" s="104"/>
    </row>
    <row r="15" spans="2:21" ht="20.100000000000001" customHeight="1" thickTop="1" x14ac:dyDescent="0.15">
      <c r="B15" s="140" t="s">
        <v>97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00"/>
      <c r="O15" s="100"/>
      <c r="P15" s="100"/>
    </row>
    <row r="16" spans="2:21" ht="20.100000000000001" customHeight="1" x14ac:dyDescent="0.15"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48"/>
      <c r="O16" s="48"/>
      <c r="P16" s="48"/>
    </row>
    <row r="17" spans="1:17" ht="20.100000000000001" customHeight="1" x14ac:dyDescent="0.15">
      <c r="B17" s="87" t="s">
        <v>55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8"/>
      <c r="O17" s="88"/>
      <c r="P17" s="88"/>
    </row>
    <row r="18" spans="1:17" ht="20.100000000000001" customHeight="1" x14ac:dyDescent="0.15">
      <c r="B18" s="101" t="s">
        <v>58</v>
      </c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2"/>
      <c r="O18" s="102"/>
      <c r="P18" s="102"/>
    </row>
    <row r="19" spans="1:17" ht="20.100000000000001" customHeight="1" x14ac:dyDescent="0.15">
      <c r="B19" s="101" t="s">
        <v>59</v>
      </c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21"/>
      <c r="O19" s="121"/>
      <c r="P19" s="121"/>
    </row>
    <row r="20" spans="1:17" ht="20.100000000000001" customHeight="1" x14ac:dyDescent="0.15">
      <c r="B20" s="101" t="s">
        <v>81</v>
      </c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14"/>
      <c r="O20" s="114"/>
      <c r="P20" s="114"/>
    </row>
    <row r="21" spans="1:17" ht="19.899999999999999" customHeight="1" x14ac:dyDescent="0.15">
      <c r="B21" s="139" t="s">
        <v>93</v>
      </c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14"/>
      <c r="O21" s="114"/>
      <c r="P21" s="114"/>
    </row>
    <row r="22" spans="1:17" ht="20.100000000000001" customHeight="1" x14ac:dyDescent="0.15">
      <c r="B22" s="101" t="s">
        <v>53</v>
      </c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14"/>
      <c r="O22" s="114"/>
      <c r="P22" s="114"/>
    </row>
    <row r="23" spans="1:17" ht="20.100000000000001" customHeight="1" x14ac:dyDescent="0.15"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</row>
    <row r="24" spans="1:17" ht="20.100000000000001" customHeight="1" x14ac:dyDescent="0.15">
      <c r="B24" s="113" t="s">
        <v>82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</row>
    <row r="25" spans="1:17" ht="20.100000000000001" customHeight="1" x14ac:dyDescent="0.15"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</row>
    <row r="26" spans="1:17" ht="20.100000000000001" customHeight="1" x14ac:dyDescent="0.15"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</row>
    <row r="27" spans="1:17" ht="20.100000000000001" customHeight="1" x14ac:dyDescent="0.15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</row>
    <row r="28" spans="1:17" ht="20.100000000000001" customHeight="1" x14ac:dyDescent="0.15"/>
    <row r="29" spans="1:17" ht="39.950000000000003" customHeight="1" x14ac:dyDescent="0.15">
      <c r="A29" s="131" t="s">
        <v>69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</row>
    <row r="30" spans="1:17" ht="12" customHeight="1" x14ac:dyDescent="0.15">
      <c r="C30" s="90"/>
      <c r="D30" s="90"/>
      <c r="E30" s="90"/>
      <c r="G30" s="89"/>
      <c r="H30" s="89"/>
      <c r="I30" s="89"/>
      <c r="J30" s="89"/>
      <c r="K30" s="89"/>
      <c r="L30" s="90"/>
      <c r="M30" s="90"/>
      <c r="N30" s="90"/>
      <c r="O30" s="91"/>
      <c r="P30" s="91"/>
      <c r="Q30" s="91"/>
    </row>
    <row r="31" spans="1:17" ht="21.95" customHeight="1" x14ac:dyDescent="0.15">
      <c r="B31" s="132" t="s">
        <v>94</v>
      </c>
      <c r="C31" s="132"/>
      <c r="D31" s="132"/>
      <c r="E31" s="132"/>
      <c r="F31" s="132"/>
      <c r="G31" s="132"/>
      <c r="H31" s="132"/>
      <c r="I31" s="89"/>
      <c r="J31" s="89"/>
      <c r="K31" s="89"/>
      <c r="L31" s="90"/>
      <c r="M31" s="90"/>
      <c r="N31" s="90"/>
      <c r="O31" s="91"/>
      <c r="P31" s="91"/>
      <c r="Q31" s="91"/>
    </row>
    <row r="32" spans="1:17" ht="12" customHeight="1" x14ac:dyDescent="0.15">
      <c r="B32" s="111"/>
      <c r="C32" s="111"/>
      <c r="D32" s="111"/>
      <c r="E32" s="111"/>
      <c r="F32" s="111"/>
    </row>
    <row r="33" spans="2:24" ht="15" customHeight="1" x14ac:dyDescent="0.15">
      <c r="B33" s="112" t="s">
        <v>56</v>
      </c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</row>
    <row r="34" spans="2:24" ht="15" customHeight="1" x14ac:dyDescent="0.15">
      <c r="B34" s="86" t="s">
        <v>68</v>
      </c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</row>
    <row r="35" spans="2:24" ht="8.25" customHeight="1" x14ac:dyDescent="0.15"/>
    <row r="36" spans="2:24" ht="21.95" customHeight="1" thickBot="1" x14ac:dyDescent="0.2">
      <c r="B36" s="83" t="s">
        <v>60</v>
      </c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</row>
    <row r="37" spans="2:24" ht="35.1" customHeight="1" x14ac:dyDescent="0.15">
      <c r="B37" s="126" t="s">
        <v>17</v>
      </c>
      <c r="C37" s="130" t="s">
        <v>65</v>
      </c>
      <c r="D37" s="130"/>
      <c r="E37" s="115" t="s">
        <v>105</v>
      </c>
      <c r="F37" s="115"/>
      <c r="G37" s="115"/>
      <c r="H37" s="115"/>
      <c r="I37" s="115"/>
      <c r="J37" s="115"/>
      <c r="K37" s="115"/>
      <c r="L37" s="115"/>
      <c r="M37" s="115"/>
      <c r="N37" s="115"/>
      <c r="O37" s="137" t="str">
        <f>IF(OR(N5="いいえ", ISBLANK(N5)), "―",
 IF(AND(N5="はい", N6="", N7="", N8=""), "所属人数未入力",
  IF(AND(N5="はい", OR(N10="はい", N11="はい")),
   IF(N9&lt;=50, HLOOKUP(N9, リスト②!B4:AY8, 2, FALSE), リスト②!BB5),
   IF(AND(N5="はい", N10="", N11="", OR(N14="", N14="契約しない")),
    IF(N9&lt;=50, HLOOKUP(N9, リスト②!B4:AY8, 2, FALSE), リスト②!BB5),
    IF(AND(N5="はい", N10&lt;&gt;"はい", N11&lt;&gt;"はい"),
     IF(N9&lt;=50, HLOOKUP(N9, リスト②!B4:AY20, 13, FALSE), リスト②!AY16),
     "条件外"
    )
   )
  )
 )
)</f>
        <v>―</v>
      </c>
      <c r="P37" s="138"/>
      <c r="T37" s="92"/>
      <c r="U37" s="92"/>
    </row>
    <row r="38" spans="2:24" ht="35.1" customHeight="1" x14ac:dyDescent="0.15">
      <c r="B38" s="127"/>
      <c r="C38" s="122" t="s">
        <v>99</v>
      </c>
      <c r="D38" s="122"/>
      <c r="E38" s="116" t="s">
        <v>61</v>
      </c>
      <c r="F38" s="116"/>
      <c r="G38" s="116"/>
      <c r="H38" s="116"/>
      <c r="I38" s="116"/>
      <c r="J38" s="116"/>
      <c r="K38" s="116"/>
      <c r="L38" s="116"/>
      <c r="M38" s="116"/>
      <c r="N38" s="116"/>
      <c r="O38" s="105" t="str">
        <f>IF(AND(OR(N5="いいえ", N5=""), N10="はい"), "社労士顧問必須",
   IF(OR(N5="いいえ", ISBLANK(N5), N10="いいえ", ISBLANK(N10)), "―",
      IF(AND(N5="はい", N10="はい", ISBLANK(N6), ISBLANK(N7), ISBLANK(N8)), "所属人数未入力",
         IF(AND(N5="はい", N10="はい", OR(NOT(ISBLANK(N6)), NOT(ISBLANK(N7)), NOT(ISBLANK(N8)))),
            IF(N9&lt;=50, HLOOKUP(N9, リスト②!B4:AY8, 3, 0), リスト②!BB6),
            ""
         )
      )
   )
)</f>
        <v>―</v>
      </c>
      <c r="P38" s="106"/>
      <c r="T38" s="92"/>
      <c r="U38" s="92"/>
    </row>
    <row r="39" spans="2:24" ht="35.1" customHeight="1" x14ac:dyDescent="0.15">
      <c r="B39" s="127"/>
      <c r="C39" s="122" t="s">
        <v>35</v>
      </c>
      <c r="D39" s="122"/>
      <c r="E39" s="116" t="s">
        <v>62</v>
      </c>
      <c r="F39" s="116"/>
      <c r="G39" s="116"/>
      <c r="H39" s="116"/>
      <c r="I39" s="116"/>
      <c r="J39" s="116"/>
      <c r="K39" s="116"/>
      <c r="L39" s="116"/>
      <c r="M39" s="116"/>
      <c r="N39" s="116"/>
      <c r="O39" s="105" t="str">
        <f>IF(AND(OR(N5="いいえ", N5=""), N11="はい"), "社労士顧問必須",
   IF(OR(N5="いいえ", ISBLANK(N5), N11="いいえ", ISBLANK(N11)), "―",
      IF(AND(N5="はい", N11="はい", ISBLANK(N6), ISBLANK(N7), ISBLANK(N8)), "所属人数未入力",
         IF(AND(N5="はい", N11="はい", OR(NOT(ISBLANK(N6)), NOT(ISBLANK(N7)), NOT(ISBLANK(N8)))),
            IF(N9&lt;=50, HLOOKUP(N9, リスト②!B4:AY8, 4, 0)-250*N9, リスト②!BB7-250*N9),
            ""
         )
      )
   )
)</f>
        <v>―</v>
      </c>
      <c r="P39" s="106"/>
      <c r="T39" s="92"/>
      <c r="U39" s="92"/>
    </row>
    <row r="40" spans="2:24" ht="35.1" customHeight="1" x14ac:dyDescent="0.15">
      <c r="B40" s="127"/>
      <c r="C40" s="122" t="s">
        <v>36</v>
      </c>
      <c r="D40" s="122"/>
      <c r="E40" s="116" t="s">
        <v>63</v>
      </c>
      <c r="F40" s="116"/>
      <c r="G40" s="116"/>
      <c r="H40" s="116"/>
      <c r="I40" s="116"/>
      <c r="J40" s="116"/>
      <c r="K40" s="116"/>
      <c r="L40" s="116"/>
      <c r="M40" s="116"/>
      <c r="N40" s="116"/>
      <c r="O40" s="105" t="str">
        <f>IF(AND(OR(N5="いいえ", ISBLANK(N5)), N12="はい"), "社労士顧問必須",
   IF(OR(OR(N5="いいえ", ISBLANK(N5)), OR(N12="いいえ", ISBLANK(N12))), "―",
      IF(AND(N5="はい", N12="はい", OR(N11="いいえ", ISBLANK(N11))), "給与計算業務必須",
         IF(AND(N5="はい", N12="はい", N11="はい", AND(ISBLANK(N6), ISBLANK(N7), ISBLANK(N8))), "所属人数未入力",
            IF(AND(N5="はい", N12="はい", N11="はい", NOT(AND(ISBLANK(N6), ISBLANK(N7), ISBLANK(N8)))), N9*250,
               ""
            )
         )
      )
   )
)</f>
        <v>―</v>
      </c>
      <c r="P40" s="106"/>
      <c r="T40" s="92"/>
      <c r="U40" s="92"/>
    </row>
    <row r="41" spans="2:24" ht="35.1" customHeight="1" x14ac:dyDescent="0.15">
      <c r="B41" s="127"/>
      <c r="C41" s="123" t="s">
        <v>100</v>
      </c>
      <c r="D41" s="123"/>
      <c r="E41" s="171" t="s">
        <v>104</v>
      </c>
      <c r="F41" s="172"/>
      <c r="G41" s="172"/>
      <c r="H41" s="172"/>
      <c r="I41" s="172"/>
      <c r="J41" s="172"/>
      <c r="K41" s="172"/>
      <c r="L41" s="172"/>
      <c r="M41" s="172"/>
      <c r="N41" s="173"/>
      <c r="O41" s="117" t="str">
        <f>IF(OR(OR(N5="いいえ",ISBLANK(N5)),OR(N14="契約しない",ISBLANK(N14))),"―",
IF(AND(OR(N5="いいえ",ISBLANK(N5)),NOT(OR(N14="契約しない",ISBLANK(N14)))),"社労士顧問必須",
IF(AND(N5="はい",NOT(OR(N14="契約しない",ISBLANK(N14))),AND(ISBLANK(N6),ISBLANK(N7),ISBLANK(N8))),"所属人数未入力",
IF(AND(N14&lt;&gt;"契約しない",N13=""),"現区分未選択",
IF(AND(N5="はい",NOT(OR(N14="契約しない",ISBLANK(N14))),OR(NOT(ISBLANK(N6)),NOT(ISBLANK(N7)),NOT(ISBLANK(N8)))),
IF(OR(N10="はい",N11="はい"),
IF(OR(N14="加算Ⅰ",N14="加算Ⅱ"),
IF(N9&lt;=50,HLOOKUP(N9,リスト②!B4:AY12,6,0),リスト②!BB9),
IF(OR(N14="加算Ⅲ",N14="加算Ⅳ",N14="加算Ⅴ（R6限定）"),
IF(N9&lt;=50,HLOOKUP(N9,リスト②!B4:AY12,8,0),リスト②!BB11),
""
)
),
IF(OR(N14="加算Ⅰ",N14="加算Ⅱ"),
IF(N9&lt;=50,HLOOKUP(N9,リスト②!B4:AY20,14,0),リスト②!AY17),
IF(OR(N14="加算Ⅲ",N14="加算Ⅳ",N14="加算Ⅴ（R6限定）"),
IF(N9&lt;=50,HLOOKUP(N9,リスト②!B4:AY20,16,0),リスト②!AY19),
""
)
)
),
""
)
)
)
))</f>
        <v>―</v>
      </c>
      <c r="P41" s="118"/>
    </row>
    <row r="42" spans="2:24" ht="35.1" customHeight="1" x14ac:dyDescent="0.15">
      <c r="B42" s="128"/>
      <c r="C42" s="124" t="str">
        <f>IF(N14="", "", IF(N14="契約しない", "―", N14))</f>
        <v/>
      </c>
      <c r="D42" s="125"/>
      <c r="E42" s="174"/>
      <c r="F42" s="175"/>
      <c r="G42" s="175"/>
      <c r="H42" s="175"/>
      <c r="I42" s="175"/>
      <c r="J42" s="175"/>
      <c r="K42" s="175"/>
      <c r="L42" s="175"/>
      <c r="M42" s="175"/>
      <c r="N42" s="176"/>
      <c r="O42" s="119"/>
      <c r="P42" s="120"/>
    </row>
    <row r="43" spans="2:24" ht="35.1" customHeight="1" thickBot="1" x14ac:dyDescent="0.2">
      <c r="B43" s="128"/>
      <c r="C43" s="133" t="s">
        <v>101</v>
      </c>
      <c r="D43" s="134"/>
      <c r="E43" s="177" t="s">
        <v>103</v>
      </c>
      <c r="F43" s="178"/>
      <c r="G43" s="178"/>
      <c r="H43" s="178"/>
      <c r="I43" s="178"/>
      <c r="J43" s="178"/>
      <c r="K43" s="178"/>
      <c r="L43" s="178"/>
      <c r="M43" s="178"/>
      <c r="N43" s="179"/>
      <c r="O43" s="135" t="str">
        <f>IF(AND(OR(N5="いいえ",N5=""),N15="はい"),"社労士顧問必須",
IF(OR(N5="いいえ",ISBLANK(N5),N15="いいえ",ISBLANK(N15)),"―",
IF(AND(N5="はい",N15="はい",ISBLANK(N6),ISBLANK(N7),ISBLANK(N8)),"所属人数未入力",
IF(AND(N5="はい",N10&lt;&gt;"はい",N11&lt;&gt;"はい",N15="はい",OR(NOT(ISBLANK(N6)),NOT(ISBLANK(N7)),NOT(ISBLANK(N8)))),
IF(N9&lt;=50,HLOOKUP(N9,リスト②!B4:AY22,19,0),リスト②!AY22)+2000,
IF(AND(N5="はい",N15="はい",OR(NOT(ISBLANK(N6)),NOT(ISBLANK(N7)),NOT(ISBLANK(N8)))),
IF(N9&lt;=50,HLOOKUP(N9,リスト②!B4:AY22,19,0),リスト②!AY22),
""
)
)
)
)
)</f>
        <v>―</v>
      </c>
      <c r="P43" s="136"/>
    </row>
    <row r="44" spans="2:24" ht="30" customHeight="1" thickTop="1" thickBot="1" x14ac:dyDescent="0.2">
      <c r="B44" s="129"/>
      <c r="C44" s="162" t="s">
        <v>19</v>
      </c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07">
        <f>SUM(O37:P43)</f>
        <v>0</v>
      </c>
      <c r="P44" s="108"/>
      <c r="R44" s="197" t="str">
        <f>IF(AND(
N5="はい",N15="はい",
OR(N10="いいえ",N10=""),
OR(N11="いいえ",N11=""),
OR(N12="いいえ",N12=""),
OR(N14="加算Ⅰ",N14="加算Ⅱ",N14="加算Ⅲ",N14="加算Ⅳ",N14="加算Ⅴ（R6限定）")
),"※社労士契約は「処遇改善加算及びベースアップ評価料に限定した特別の料金プラン」が表示されています。",
IF(AND(
N5="はい",
OR(N10="いいえ",N10=""),
OR(N11="いいえ",N11=""),
OR(N12="いいえ",N12=""),
OR(N14="加算Ⅰ",N14="加算Ⅱ",N14="加算Ⅲ",N14="加算Ⅳ",N14="加算Ⅴ（R6限定）"),
OR(N15="いいえ",N15="")
),"※社労士契約は「処遇改善加算に限定した特別の料金プラン」が表示されています。",
IF(AND(
N5="はい",N15="はい",
OR(N10="いいえ",N10=""),
OR(N11="いいえ",N11=""),
OR(N12="いいえ",N12=""),
OR(N14="契約しない",N14="")
),"※社労士契約は「ベースアップ評価料に限定した特別の料金プラン」が表示されています。","")))</f>
        <v/>
      </c>
      <c r="S44" s="197"/>
      <c r="T44" s="197"/>
      <c r="U44" s="197"/>
      <c r="V44" s="197"/>
      <c r="W44" s="197"/>
      <c r="X44" s="197"/>
    </row>
    <row r="45" spans="2:24" ht="35.1" customHeight="1" thickTop="1" x14ac:dyDescent="0.15">
      <c r="B45" s="198" t="s">
        <v>18</v>
      </c>
      <c r="C45" s="182" t="s">
        <v>66</v>
      </c>
      <c r="D45" s="183"/>
      <c r="E45" s="163" t="s">
        <v>102</v>
      </c>
      <c r="F45" s="163"/>
      <c r="G45" s="163"/>
      <c r="H45" s="163"/>
      <c r="I45" s="163"/>
      <c r="J45" s="163"/>
      <c r="K45" s="163"/>
      <c r="L45" s="163"/>
      <c r="M45" s="163"/>
      <c r="N45" s="163"/>
      <c r="O45" s="109" t="str">
        <f>IF(OR(N18="",N18="いいえ"),"―",
   IF(AND(N18="はい",N19=""),"売上高未入力",
      IF(OR(N19&lt;=100000000,N19=0),5000,
         IF(N19&lt;=300000000,15000,
            IF(N19&lt;=500000000,20000,
               IF(N19&lt;=700000000,40000,
                  IF(N19&lt;=1000000000,50000,
                     70000+(FLOOR((N19-1000000000)/500000000,1)*30000))))))))</f>
        <v>―</v>
      </c>
      <c r="P45" s="110"/>
    </row>
    <row r="46" spans="2:24" ht="35.1" customHeight="1" x14ac:dyDescent="0.15">
      <c r="B46" s="199"/>
      <c r="C46" s="168" t="s">
        <v>37</v>
      </c>
      <c r="D46" s="168"/>
      <c r="E46" s="164" t="s">
        <v>86</v>
      </c>
      <c r="F46" s="164"/>
      <c r="G46" s="164"/>
      <c r="H46" s="164"/>
      <c r="I46" s="164"/>
      <c r="J46" s="164"/>
      <c r="K46" s="164"/>
      <c r="L46" s="164"/>
      <c r="M46" s="164"/>
      <c r="N46" s="164"/>
      <c r="O46" s="105" t="str">
        <f>IF(OR(N22="いいえ", N22=""), "―",
  IF(AND(OR(N18="いいえ", N18=""), N22="はい"), "税理士顧問必須",
    IF(AND(N18="はい", N22="はい"),
      IF(OR(N19&lt;=100000000, N19="", N19=0), 5000,
        IF(N19&lt;=300000000, 15000,
          20000)),
      "")))</f>
        <v>―</v>
      </c>
      <c r="P46" s="106"/>
    </row>
    <row r="47" spans="2:24" ht="63" customHeight="1" x14ac:dyDescent="0.15">
      <c r="B47" s="199"/>
      <c r="C47" s="122" t="s">
        <v>75</v>
      </c>
      <c r="D47" s="168"/>
      <c r="E47" s="164" t="s">
        <v>95</v>
      </c>
      <c r="F47" s="164"/>
      <c r="G47" s="164"/>
      <c r="H47" s="164"/>
      <c r="I47" s="164"/>
      <c r="J47" s="164"/>
      <c r="K47" s="164"/>
      <c r="L47" s="164"/>
      <c r="M47" s="164"/>
      <c r="N47" s="164"/>
      <c r="O47" s="105" t="str">
        <f>IF(N18="いいえ", "―", IF(N18="", "―", IF(AND(N18="はい", N20=""), "仕訳数未入力", IF(AND(N18="はい", N20&lt;40), 7000, IF(AND(N18="はい", N20&gt;=40), 3000+N20*100, "")))))</f>
        <v>―</v>
      </c>
      <c r="P47" s="106"/>
    </row>
    <row r="48" spans="2:24" ht="35.1" customHeight="1" thickBot="1" x14ac:dyDescent="0.2">
      <c r="B48" s="199"/>
      <c r="C48" s="169" t="s">
        <v>64</v>
      </c>
      <c r="D48" s="169"/>
      <c r="E48" s="103" t="s">
        <v>85</v>
      </c>
      <c r="F48" s="103"/>
      <c r="G48" s="103"/>
      <c r="H48" s="103"/>
      <c r="I48" s="103"/>
      <c r="J48" s="103"/>
      <c r="K48" s="103"/>
      <c r="L48" s="103"/>
      <c r="M48" s="103"/>
      <c r="N48" s="103"/>
      <c r="O48" s="165" t="str">
        <f>IF(AND(OR(N18="いいえ", N18=""), N21&lt;&gt;""), "税理士顧問必須",
  IF(AND(OR(N18="いいえ", N18=""), N21=""), "―",
    IF(AND(N18="はい", N21=""), "処理方法未選択",
      IF(AND(N21="いいえ（入力委託したい）", N20&lt;40), 7800,
        IF(AND(N21="いいえ（入力委託したい）", N20&gt;=40), N20*20+2000+5000, "―")))))</f>
        <v>―</v>
      </c>
      <c r="P48" s="166"/>
    </row>
    <row r="49" spans="2:17" ht="30" customHeight="1" thickTop="1" thickBot="1" x14ac:dyDescent="0.2">
      <c r="B49" s="200"/>
      <c r="C49" s="167" t="s">
        <v>19</v>
      </c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07">
        <f>SUM(O45:P48)</f>
        <v>0</v>
      </c>
      <c r="P49" s="108"/>
    </row>
    <row r="50" spans="2:17" ht="30" customHeight="1" thickTop="1" thickBot="1" x14ac:dyDescent="0.2">
      <c r="B50" s="185" t="s">
        <v>2</v>
      </c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60">
        <f>O44+O49</f>
        <v>0</v>
      </c>
      <c r="P50" s="161"/>
    </row>
    <row r="51" spans="2:17" ht="15" customHeight="1" x14ac:dyDescent="0.15">
      <c r="B51" s="88"/>
      <c r="C51" s="88"/>
      <c r="D51" s="88"/>
      <c r="E51" s="88"/>
      <c r="F51" s="88"/>
      <c r="G51" s="93"/>
      <c r="H51" s="93"/>
      <c r="I51" s="88"/>
      <c r="J51" s="88"/>
      <c r="K51" s="88"/>
      <c r="L51" s="88"/>
      <c r="M51" s="88"/>
      <c r="N51" s="88"/>
      <c r="O51" s="88"/>
      <c r="P51" s="88"/>
    </row>
    <row r="52" spans="2:17" ht="21.95" customHeight="1" thickBot="1" x14ac:dyDescent="0.2">
      <c r="B52" s="83" t="s">
        <v>74</v>
      </c>
      <c r="C52" s="88"/>
      <c r="D52" s="88"/>
      <c r="E52" s="88"/>
      <c r="F52" s="88"/>
      <c r="G52" s="93"/>
      <c r="H52" s="93"/>
      <c r="I52" s="88"/>
      <c r="J52" s="88"/>
      <c r="K52" s="88"/>
      <c r="L52" s="88"/>
      <c r="M52" s="88"/>
      <c r="N52" s="88"/>
      <c r="O52" s="88"/>
      <c r="P52" s="88"/>
    </row>
    <row r="53" spans="2:17" ht="21.95" customHeight="1" x14ac:dyDescent="0.15">
      <c r="B53" s="190" t="s">
        <v>17</v>
      </c>
      <c r="C53" s="191"/>
      <c r="D53" s="170" t="s">
        <v>70</v>
      </c>
      <c r="E53" s="170"/>
      <c r="F53" s="170"/>
      <c r="G53" s="170"/>
      <c r="H53" s="170"/>
      <c r="I53" s="170"/>
      <c r="J53" s="170"/>
      <c r="K53" s="170"/>
      <c r="L53" s="170"/>
      <c r="M53" s="201" t="str">
        <f>IF(AND(ISBLANK(N13), NOT(ISBLANK(N14))), "現区分未選択",
IF(OR(N14="", N14="―"), "―",
   IF(N13="取得していない",
      IF(OR(N14="加算Ⅰ",N14="加算Ⅱ"), 50000,
         IF(OR(N14="加算Ⅲ", N14="加算Ⅳ"), 30000, "―")
      ),
      IF(OR(
         AND(N13="加算Ⅴ（R6限定）", OR(N14="加算Ⅰ", N14="加算Ⅱ", N14="加算Ⅲ", N14="加算Ⅳ")),
         AND(N13="加算Ⅳ", OR(N14="加算Ⅰ", N14="加算Ⅱ", N14="加算Ⅲ")),
         AND(N13="加算Ⅲ", OR(N14="加算Ⅰ", N14="加算Ⅱ")),
         AND(N13="加算Ⅱ", N14="加算Ⅰ")
      ), 40000, "―")
   )
)
)</f>
        <v>―</v>
      </c>
      <c r="N53" s="202"/>
    </row>
    <row r="54" spans="2:17" ht="21.95" customHeight="1" x14ac:dyDescent="0.15">
      <c r="B54" s="192" t="s">
        <v>18</v>
      </c>
      <c r="C54" s="168"/>
      <c r="D54" s="101" t="s">
        <v>71</v>
      </c>
      <c r="E54" s="101"/>
      <c r="F54" s="101"/>
      <c r="G54" s="101"/>
      <c r="H54" s="101"/>
      <c r="I54" s="101"/>
      <c r="J54" s="101"/>
      <c r="K54" s="101"/>
      <c r="L54" s="101"/>
      <c r="M54" s="180" t="str">
        <f>IF(OR(ISBLANK(N18),N18="いいえ"),"―",IF(AND(N18="はい",ISBLANK(N19)),"売上未入力",
IF(N19&lt;=100000000,120000,
IF(N19&lt;=150000000,150000,
IF(N19&lt;=200000000,200000,
IF(N19&lt;=250000000,250000,
IF(N19&lt;=300000000,300000,
IF(N19&lt;=700000000,350000,
IF(N19&lt;=1000000000,400000,
500000+FLOOR((N19-1000000000)/500000000,1)*100000)))))))))</f>
        <v>―</v>
      </c>
      <c r="N54" s="181"/>
    </row>
    <row r="55" spans="2:17" ht="21.95" customHeight="1" x14ac:dyDescent="0.15">
      <c r="B55" s="192"/>
      <c r="C55" s="168"/>
      <c r="D55" s="195" t="s">
        <v>73</v>
      </c>
      <c r="E55" s="195"/>
      <c r="F55" s="101" t="s">
        <v>72</v>
      </c>
      <c r="G55" s="101"/>
      <c r="H55" s="101"/>
      <c r="I55" s="101"/>
      <c r="J55" s="101"/>
      <c r="K55" s="101"/>
      <c r="L55" s="101"/>
      <c r="M55" s="180" t="str">
        <f>IF(OR(N18="いいえ",N18=""),"―",50000)</f>
        <v>―</v>
      </c>
      <c r="N55" s="181"/>
    </row>
    <row r="56" spans="2:17" ht="21.95" customHeight="1" thickBot="1" x14ac:dyDescent="0.2">
      <c r="B56" s="193"/>
      <c r="C56" s="194"/>
      <c r="D56" s="196"/>
      <c r="E56" s="196"/>
      <c r="F56" s="189" t="s">
        <v>83</v>
      </c>
      <c r="G56" s="189"/>
      <c r="H56" s="189"/>
      <c r="I56" s="189"/>
      <c r="J56" s="189"/>
      <c r="K56" s="189"/>
      <c r="L56" s="189"/>
      <c r="M56" s="187" t="str">
        <f>IF(OR(N18="いいえ",N18=""),"―",30000)</f>
        <v>―</v>
      </c>
      <c r="N56" s="188"/>
      <c r="O56" s="88"/>
      <c r="P56" s="88"/>
      <c r="Q56" s="88"/>
    </row>
    <row r="57" spans="2:17" ht="15" customHeight="1" x14ac:dyDescent="0.15">
      <c r="B57" s="88"/>
      <c r="C57" s="88"/>
      <c r="D57" s="88"/>
      <c r="E57" s="88"/>
      <c r="F57" s="88"/>
      <c r="G57" s="93"/>
      <c r="H57" s="93"/>
      <c r="I57" s="88"/>
      <c r="J57" s="88"/>
      <c r="K57" s="88"/>
      <c r="L57" s="88"/>
      <c r="M57" s="88"/>
      <c r="N57" s="88"/>
      <c r="O57" s="88"/>
      <c r="P57" s="88"/>
    </row>
    <row r="58" spans="2:17" ht="15" customHeight="1" x14ac:dyDescent="0.15">
      <c r="B58" s="184">
        <f ca="1">TODAY()</f>
        <v>45482</v>
      </c>
      <c r="C58" s="184"/>
      <c r="D58" s="184"/>
      <c r="E58" s="184"/>
      <c r="F58" s="88"/>
      <c r="G58" s="93"/>
      <c r="H58" s="93"/>
      <c r="I58" s="88"/>
      <c r="J58" s="88"/>
      <c r="K58" s="88"/>
      <c r="L58" s="88"/>
      <c r="M58" s="88"/>
      <c r="N58" s="88"/>
      <c r="O58" s="88"/>
      <c r="P58" s="88"/>
    </row>
    <row r="59" spans="2:17" ht="15" customHeight="1" x14ac:dyDescent="0.15">
      <c r="B59" s="112" t="s">
        <v>76</v>
      </c>
      <c r="C59" s="112"/>
      <c r="D59" s="112"/>
      <c r="E59" s="112"/>
      <c r="F59" s="112"/>
      <c r="G59" s="112"/>
      <c r="H59" s="112"/>
      <c r="I59" s="112"/>
      <c r="J59" s="112"/>
      <c r="K59" s="112"/>
      <c r="N59" s="88"/>
      <c r="O59" s="88"/>
      <c r="P59" s="88"/>
    </row>
    <row r="60" spans="2:17" ht="15" customHeight="1" x14ac:dyDescent="0.15">
      <c r="B60" s="112" t="s">
        <v>77</v>
      </c>
      <c r="C60" s="112"/>
      <c r="D60" s="112"/>
      <c r="E60" s="112"/>
      <c r="F60" s="112"/>
      <c r="G60" s="112"/>
      <c r="H60" s="112"/>
      <c r="I60" s="112"/>
      <c r="J60" s="112"/>
      <c r="K60" s="112"/>
      <c r="N60" s="88"/>
      <c r="O60" s="88"/>
      <c r="P60" s="88"/>
    </row>
    <row r="61" spans="2:17" ht="15" customHeight="1" x14ac:dyDescent="0.15">
      <c r="B61" s="112" t="s">
        <v>78</v>
      </c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88"/>
      <c r="O61" s="159" t="s">
        <v>106</v>
      </c>
      <c r="P61" s="159"/>
      <c r="Q61" s="159"/>
    </row>
    <row r="62" spans="2:17" ht="20.100000000000001" customHeight="1" x14ac:dyDescent="0.15"/>
  </sheetData>
  <sheetProtection algorithmName="SHA-512" hashValue="0eBzFr9KloPczU56A2Y1Y0xISc5nABwjA4zAv9kiKgFfxtQ8Sfm/78X92aMNSRcz1uF8hNPi++Sqhboc/dPCqg==" saltValue="AkhKKOWfGegBspxOUUmKTA==" spinCount="100000" sheet="1" objects="1" scenarios="1"/>
  <mergeCells count="96">
    <mergeCell ref="R44:X44"/>
    <mergeCell ref="O47:P47"/>
    <mergeCell ref="B45:B49"/>
    <mergeCell ref="M53:N53"/>
    <mergeCell ref="M54:N54"/>
    <mergeCell ref="M55:N55"/>
    <mergeCell ref="C45:D45"/>
    <mergeCell ref="C46:D46"/>
    <mergeCell ref="B58:E58"/>
    <mergeCell ref="B59:K59"/>
    <mergeCell ref="B50:N50"/>
    <mergeCell ref="M56:N56"/>
    <mergeCell ref="F55:L55"/>
    <mergeCell ref="F56:L56"/>
    <mergeCell ref="B53:C53"/>
    <mergeCell ref="B54:C56"/>
    <mergeCell ref="D55:E56"/>
    <mergeCell ref="O39:P39"/>
    <mergeCell ref="O40:P40"/>
    <mergeCell ref="E40:N40"/>
    <mergeCell ref="E41:N42"/>
    <mergeCell ref="E43:N43"/>
    <mergeCell ref="O61:Q61"/>
    <mergeCell ref="O50:P50"/>
    <mergeCell ref="C44:N44"/>
    <mergeCell ref="E45:N45"/>
    <mergeCell ref="E46:N46"/>
    <mergeCell ref="E47:N47"/>
    <mergeCell ref="E48:N48"/>
    <mergeCell ref="O48:P48"/>
    <mergeCell ref="O49:P49"/>
    <mergeCell ref="C49:N49"/>
    <mergeCell ref="C47:D47"/>
    <mergeCell ref="C48:D48"/>
    <mergeCell ref="B60:K60"/>
    <mergeCell ref="B61:M61"/>
    <mergeCell ref="D53:L53"/>
    <mergeCell ref="D54:L54"/>
    <mergeCell ref="E2:F2"/>
    <mergeCell ref="G2:S2"/>
    <mergeCell ref="B5:M5"/>
    <mergeCell ref="N5:P5"/>
    <mergeCell ref="B9:M9"/>
    <mergeCell ref="B6:C8"/>
    <mergeCell ref="D6:M6"/>
    <mergeCell ref="D7:M7"/>
    <mergeCell ref="D8:M8"/>
    <mergeCell ref="N6:P6"/>
    <mergeCell ref="N7:P7"/>
    <mergeCell ref="N8:P8"/>
    <mergeCell ref="N9:P9"/>
    <mergeCell ref="B14:M14"/>
    <mergeCell ref="N14:P14"/>
    <mergeCell ref="B19:M19"/>
    <mergeCell ref="B20:M20"/>
    <mergeCell ref="B21:M21"/>
    <mergeCell ref="B15:M15"/>
    <mergeCell ref="N15:P15"/>
    <mergeCell ref="N22:P22"/>
    <mergeCell ref="N19:P19"/>
    <mergeCell ref="C40:D40"/>
    <mergeCell ref="C41:D41"/>
    <mergeCell ref="C42:D42"/>
    <mergeCell ref="O38:P38"/>
    <mergeCell ref="B22:M22"/>
    <mergeCell ref="B37:B44"/>
    <mergeCell ref="C37:D37"/>
    <mergeCell ref="C38:D38"/>
    <mergeCell ref="C39:D39"/>
    <mergeCell ref="A29:Q29"/>
    <mergeCell ref="B31:H31"/>
    <mergeCell ref="C43:D43"/>
    <mergeCell ref="O43:P43"/>
    <mergeCell ref="O37:P37"/>
    <mergeCell ref="B13:M13"/>
    <mergeCell ref="N13:P13"/>
    <mergeCell ref="O46:P46"/>
    <mergeCell ref="O44:P44"/>
    <mergeCell ref="O45:P45"/>
    <mergeCell ref="B32:F32"/>
    <mergeCell ref="B33:P33"/>
    <mergeCell ref="B18:M18"/>
    <mergeCell ref="N18:P18"/>
    <mergeCell ref="B24:P26"/>
    <mergeCell ref="N20:P20"/>
    <mergeCell ref="N21:P21"/>
    <mergeCell ref="E37:N37"/>
    <mergeCell ref="E38:N38"/>
    <mergeCell ref="E39:N39"/>
    <mergeCell ref="O41:P42"/>
    <mergeCell ref="B10:M10"/>
    <mergeCell ref="N10:P10"/>
    <mergeCell ref="B11:M11"/>
    <mergeCell ref="N11:P11"/>
    <mergeCell ref="B12:M12"/>
    <mergeCell ref="N12:P12"/>
  </mergeCells>
  <phoneticPr fontId="1"/>
  <pageMargins left="0.31496062992125984" right="0.31496062992125984" top="0.35433070866141736" bottom="0.35433070866141736" header="0.11811023622047245" footer="0.11811023622047245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リスト①!$B$2:$B$3</xm:f>
          </x14:formula1>
          <xm:sqref>N21:P21</xm:sqref>
        </x14:dataValidation>
        <x14:dataValidation type="list" allowBlank="1" showInputMessage="1" showErrorMessage="1" xr:uid="{00000000-0002-0000-0000-000001000000}">
          <x14:formula1>
            <xm:f>リスト①!$B$8:$B$9</xm:f>
          </x14:formula1>
          <xm:sqref>N22:P22 N10:P12 N5:P5 N18:P18 N15:P15</xm:sqref>
        </x14:dataValidation>
        <x14:dataValidation type="list" allowBlank="1" showInputMessage="1" showErrorMessage="1" xr:uid="{DCA01602-198D-4327-9E77-9349F8F3C61D}">
          <x14:formula1>
            <xm:f>リスト①!$B$12:$B$17</xm:f>
          </x14:formula1>
          <xm:sqref>N13:P13</xm:sqref>
        </x14:dataValidation>
        <x14:dataValidation type="list" allowBlank="1" showInputMessage="1" showErrorMessage="1" xr:uid="{47CF471B-254B-407D-8ADF-441729B27A5D}">
          <x14:formula1>
            <xm:f>リスト①!$B$19:$B$24</xm:f>
          </x14:formula1>
          <xm:sqref>N14:P14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24"/>
  <sheetViews>
    <sheetView workbookViewId="0">
      <selection activeCell="F30" sqref="F30"/>
    </sheetView>
  </sheetViews>
  <sheetFormatPr defaultRowHeight="13.5" x14ac:dyDescent="0.15"/>
  <cols>
    <col min="1" max="1" width="5.625" customWidth="1"/>
    <col min="2" max="2" width="29.125" customWidth="1"/>
    <col min="3" max="14" width="12.625" customWidth="1"/>
    <col min="15" max="18" width="10.625" customWidth="1"/>
  </cols>
  <sheetData>
    <row r="2" spans="2:2" x14ac:dyDescent="0.15">
      <c r="B2" s="2" t="s">
        <v>14</v>
      </c>
    </row>
    <row r="3" spans="2:2" x14ac:dyDescent="0.15">
      <c r="B3" s="2" t="s">
        <v>52</v>
      </c>
    </row>
    <row r="5" spans="2:2" x14ac:dyDescent="0.15">
      <c r="B5" t="s">
        <v>12</v>
      </c>
    </row>
    <row r="6" spans="2:2" x14ac:dyDescent="0.15">
      <c r="B6" t="s">
        <v>13</v>
      </c>
    </row>
    <row r="8" spans="2:2" x14ac:dyDescent="0.15">
      <c r="B8" t="s">
        <v>14</v>
      </c>
    </row>
    <row r="9" spans="2:2" x14ac:dyDescent="0.15">
      <c r="B9" t="s">
        <v>15</v>
      </c>
    </row>
    <row r="12" spans="2:2" x14ac:dyDescent="0.15">
      <c r="B12" t="s">
        <v>20</v>
      </c>
    </row>
    <row r="13" spans="2:2" x14ac:dyDescent="0.15">
      <c r="B13" t="s">
        <v>21</v>
      </c>
    </row>
    <row r="14" spans="2:2" x14ac:dyDescent="0.15">
      <c r="B14" t="s">
        <v>22</v>
      </c>
    </row>
    <row r="15" spans="2:2" x14ac:dyDescent="0.15">
      <c r="B15" t="s">
        <v>23</v>
      </c>
    </row>
    <row r="16" spans="2:2" x14ac:dyDescent="0.15">
      <c r="B16" t="s">
        <v>84</v>
      </c>
    </row>
    <row r="17" spans="2:2" x14ac:dyDescent="0.15">
      <c r="B17" t="s">
        <v>24</v>
      </c>
    </row>
    <row r="19" spans="2:2" x14ac:dyDescent="0.15">
      <c r="B19" t="s">
        <v>20</v>
      </c>
    </row>
    <row r="20" spans="2:2" x14ac:dyDescent="0.15">
      <c r="B20" t="s">
        <v>21</v>
      </c>
    </row>
    <row r="21" spans="2:2" x14ac:dyDescent="0.15">
      <c r="B21" t="s">
        <v>22</v>
      </c>
    </row>
    <row r="22" spans="2:2" x14ac:dyDescent="0.15">
      <c r="B22" t="s">
        <v>23</v>
      </c>
    </row>
    <row r="23" spans="2:2" x14ac:dyDescent="0.15">
      <c r="B23" t="s">
        <v>84</v>
      </c>
    </row>
    <row r="24" spans="2:2" x14ac:dyDescent="0.15">
      <c r="B24" t="s">
        <v>67</v>
      </c>
    </row>
  </sheetData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/>
  <dimension ref="A2:BG98"/>
  <sheetViews>
    <sheetView zoomScaleNormal="100" workbookViewId="0">
      <selection activeCell="F30" sqref="F30"/>
    </sheetView>
  </sheetViews>
  <sheetFormatPr defaultColWidth="8.875" defaultRowHeight="13.5" x14ac:dyDescent="0.15"/>
  <cols>
    <col min="1" max="1" width="15.25" style="5" customWidth="1"/>
    <col min="2" max="6" width="9" style="5" customWidth="1"/>
    <col min="7" max="25" width="9" style="5" bestFit="1" customWidth="1"/>
    <col min="26" max="26" width="10.75" style="1" customWidth="1"/>
    <col min="27" max="27" width="9.625" style="8" bestFit="1" customWidth="1"/>
    <col min="28" max="38" width="9" style="5" bestFit="1" customWidth="1"/>
    <col min="39" max="51" width="9.625" style="5" bestFit="1" customWidth="1"/>
    <col min="52" max="52" width="9.5" style="5" bestFit="1" customWidth="1"/>
    <col min="53" max="53" width="11.375" style="5" customWidth="1"/>
    <col min="54" max="54" width="11.625" style="5" customWidth="1"/>
    <col min="55" max="55" width="16.125" style="5" bestFit="1" customWidth="1"/>
    <col min="56" max="16384" width="8.875" style="5"/>
  </cols>
  <sheetData>
    <row r="2" spans="1:55" s="45" customFormat="1" ht="15" customHeight="1" x14ac:dyDescent="0.15">
      <c r="F2" s="46"/>
      <c r="G2" s="46"/>
      <c r="H2" s="46"/>
      <c r="I2" s="46"/>
      <c r="J2" s="47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6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</row>
    <row r="3" spans="1:55" s="45" customFormat="1" ht="15" customHeight="1" x14ac:dyDescent="0.15">
      <c r="A3" s="45" t="s">
        <v>25</v>
      </c>
      <c r="F3" s="48"/>
      <c r="G3" s="48"/>
      <c r="H3" s="49"/>
      <c r="I3" s="50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6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</row>
    <row r="4" spans="1:55" s="52" customFormat="1" ht="15" customHeight="1" x14ac:dyDescent="0.15">
      <c r="A4" s="71"/>
      <c r="B4" s="71">
        <v>1</v>
      </c>
      <c r="C4" s="71">
        <v>2</v>
      </c>
      <c r="D4" s="71">
        <v>3</v>
      </c>
      <c r="E4" s="71">
        <v>4</v>
      </c>
      <c r="F4" s="51">
        <v>5</v>
      </c>
      <c r="G4" s="51">
        <v>6</v>
      </c>
      <c r="H4" s="51">
        <v>7</v>
      </c>
      <c r="I4" s="51">
        <v>8</v>
      </c>
      <c r="J4" s="51">
        <v>9</v>
      </c>
      <c r="K4" s="51">
        <v>10</v>
      </c>
      <c r="L4" s="51">
        <v>11</v>
      </c>
      <c r="M4" s="51">
        <v>12</v>
      </c>
      <c r="N4" s="51">
        <v>13</v>
      </c>
      <c r="O4" s="51">
        <v>14</v>
      </c>
      <c r="P4" s="51">
        <v>15</v>
      </c>
      <c r="Q4" s="51">
        <v>16</v>
      </c>
      <c r="R4" s="51">
        <v>17</v>
      </c>
      <c r="S4" s="51">
        <v>18</v>
      </c>
      <c r="T4" s="51">
        <v>19</v>
      </c>
      <c r="U4" s="51">
        <v>20</v>
      </c>
      <c r="V4" s="51">
        <v>21</v>
      </c>
      <c r="W4" s="51">
        <v>22</v>
      </c>
      <c r="X4" s="51">
        <v>23</v>
      </c>
      <c r="Y4" s="51">
        <v>24</v>
      </c>
      <c r="Z4" s="51">
        <v>25</v>
      </c>
      <c r="AA4" s="51">
        <v>26</v>
      </c>
      <c r="AB4" s="51">
        <v>27</v>
      </c>
      <c r="AC4" s="51">
        <v>28</v>
      </c>
      <c r="AD4" s="51">
        <v>29</v>
      </c>
      <c r="AE4" s="51">
        <v>30</v>
      </c>
      <c r="AF4" s="51">
        <v>31</v>
      </c>
      <c r="AG4" s="51">
        <v>32</v>
      </c>
      <c r="AH4" s="51">
        <v>33</v>
      </c>
      <c r="AI4" s="51">
        <v>34</v>
      </c>
      <c r="AJ4" s="51">
        <v>35</v>
      </c>
      <c r="AK4" s="51">
        <v>36</v>
      </c>
      <c r="AL4" s="51">
        <v>37</v>
      </c>
      <c r="AM4" s="51">
        <v>38</v>
      </c>
      <c r="AN4" s="51">
        <v>39</v>
      </c>
      <c r="AO4" s="51">
        <v>40</v>
      </c>
      <c r="AP4" s="51">
        <v>41</v>
      </c>
      <c r="AQ4" s="51">
        <v>42</v>
      </c>
      <c r="AR4" s="51">
        <v>43</v>
      </c>
      <c r="AS4" s="51">
        <v>44</v>
      </c>
      <c r="AT4" s="51">
        <v>45</v>
      </c>
      <c r="AU4" s="51">
        <v>46</v>
      </c>
      <c r="AV4" s="51">
        <v>47</v>
      </c>
      <c r="AW4" s="51">
        <v>48</v>
      </c>
      <c r="AX4" s="51">
        <v>49</v>
      </c>
      <c r="AY4" s="51">
        <v>50</v>
      </c>
      <c r="BA4" s="53" t="s">
        <v>6</v>
      </c>
      <c r="BB4" s="54">
        <f>見積書!N9</f>
        <v>0</v>
      </c>
      <c r="BC4" s="55" t="s">
        <v>7</v>
      </c>
    </row>
    <row r="5" spans="1:55" s="52" customFormat="1" ht="15" customHeight="1" x14ac:dyDescent="0.15">
      <c r="A5" s="57" t="s">
        <v>3</v>
      </c>
      <c r="B5" s="56">
        <v>19300</v>
      </c>
      <c r="C5" s="56">
        <v>19300</v>
      </c>
      <c r="D5" s="56">
        <v>19300</v>
      </c>
      <c r="E5" s="56">
        <v>19300</v>
      </c>
      <c r="F5" s="56">
        <v>19300</v>
      </c>
      <c r="G5" s="56">
        <v>20400</v>
      </c>
      <c r="H5" s="56">
        <v>21500</v>
      </c>
      <c r="I5" s="56">
        <v>22500</v>
      </c>
      <c r="J5" s="56">
        <v>23500</v>
      </c>
      <c r="K5" s="56">
        <v>24400</v>
      </c>
      <c r="L5" s="56">
        <v>25300</v>
      </c>
      <c r="M5" s="56">
        <v>26100</v>
      </c>
      <c r="N5" s="56">
        <v>26900</v>
      </c>
      <c r="O5" s="56">
        <v>27600</v>
      </c>
      <c r="P5" s="56">
        <v>28300</v>
      </c>
      <c r="Q5" s="56">
        <v>28900</v>
      </c>
      <c r="R5" s="56">
        <v>29500</v>
      </c>
      <c r="S5" s="56">
        <v>30000</v>
      </c>
      <c r="T5" s="56">
        <v>30500</v>
      </c>
      <c r="U5" s="56">
        <v>31000</v>
      </c>
      <c r="V5" s="56">
        <v>31500</v>
      </c>
      <c r="W5" s="56">
        <v>32000</v>
      </c>
      <c r="X5" s="56">
        <v>32500</v>
      </c>
      <c r="Y5" s="56">
        <v>33000</v>
      </c>
      <c r="Z5" s="56">
        <v>33500</v>
      </c>
      <c r="AA5" s="56">
        <v>34000</v>
      </c>
      <c r="AB5" s="56">
        <v>34500</v>
      </c>
      <c r="AC5" s="56">
        <v>35000</v>
      </c>
      <c r="AD5" s="56">
        <v>35500</v>
      </c>
      <c r="AE5" s="56">
        <v>36000</v>
      </c>
      <c r="AF5" s="56">
        <v>36500</v>
      </c>
      <c r="AG5" s="56">
        <v>37000</v>
      </c>
      <c r="AH5" s="56">
        <v>37500</v>
      </c>
      <c r="AI5" s="56">
        <v>38000</v>
      </c>
      <c r="AJ5" s="56">
        <v>38500</v>
      </c>
      <c r="AK5" s="56">
        <v>39000</v>
      </c>
      <c r="AL5" s="56">
        <v>39500</v>
      </c>
      <c r="AM5" s="56">
        <v>40000</v>
      </c>
      <c r="AN5" s="56">
        <v>40500</v>
      </c>
      <c r="AO5" s="56">
        <v>41000</v>
      </c>
      <c r="AP5" s="56">
        <v>41500</v>
      </c>
      <c r="AQ5" s="56">
        <v>42000</v>
      </c>
      <c r="AR5" s="56">
        <v>42500</v>
      </c>
      <c r="AS5" s="56">
        <v>43000</v>
      </c>
      <c r="AT5" s="56">
        <v>43500</v>
      </c>
      <c r="AU5" s="56">
        <v>44000</v>
      </c>
      <c r="AV5" s="56">
        <v>44500</v>
      </c>
      <c r="AW5" s="56">
        <v>45000</v>
      </c>
      <c r="AX5" s="56">
        <v>45500</v>
      </c>
      <c r="AY5" s="56">
        <v>46000</v>
      </c>
      <c r="BA5" s="57">
        <v>500</v>
      </c>
      <c r="BB5" s="58">
        <f>AY5+(BB$4-AY$4)*BA5</f>
        <v>21000</v>
      </c>
      <c r="BC5" s="55" t="s">
        <v>8</v>
      </c>
    </row>
    <row r="6" spans="1:55" s="52" customFormat="1" ht="15" customHeight="1" x14ac:dyDescent="0.15">
      <c r="A6" s="57" t="s">
        <v>4</v>
      </c>
      <c r="B6" s="56">
        <v>2200</v>
      </c>
      <c r="C6" s="56">
        <v>2200</v>
      </c>
      <c r="D6" s="56">
        <v>2200</v>
      </c>
      <c r="E6" s="56">
        <v>2200</v>
      </c>
      <c r="F6" s="56">
        <v>2200</v>
      </c>
      <c r="G6" s="56">
        <v>2600</v>
      </c>
      <c r="H6" s="56">
        <v>3000</v>
      </c>
      <c r="I6" s="56">
        <v>3400</v>
      </c>
      <c r="J6" s="56">
        <v>3800</v>
      </c>
      <c r="K6" s="56">
        <v>4200</v>
      </c>
      <c r="L6" s="56">
        <v>4600</v>
      </c>
      <c r="M6" s="56">
        <v>5000</v>
      </c>
      <c r="N6" s="56">
        <v>5400</v>
      </c>
      <c r="O6" s="56">
        <v>5800</v>
      </c>
      <c r="P6" s="56">
        <v>6100</v>
      </c>
      <c r="Q6" s="56">
        <v>6400</v>
      </c>
      <c r="R6" s="56">
        <v>6700</v>
      </c>
      <c r="S6" s="56">
        <v>7000</v>
      </c>
      <c r="T6" s="56">
        <v>7300</v>
      </c>
      <c r="U6" s="56">
        <v>7600</v>
      </c>
      <c r="V6" s="56">
        <v>7900</v>
      </c>
      <c r="W6" s="56">
        <v>8200</v>
      </c>
      <c r="X6" s="56">
        <v>8500</v>
      </c>
      <c r="Y6" s="56">
        <v>8800</v>
      </c>
      <c r="Z6" s="56">
        <v>9100</v>
      </c>
      <c r="AA6" s="56">
        <v>9400</v>
      </c>
      <c r="AB6" s="56">
        <v>9700</v>
      </c>
      <c r="AC6" s="56">
        <v>10000</v>
      </c>
      <c r="AD6" s="56">
        <v>10300</v>
      </c>
      <c r="AE6" s="56">
        <v>10600</v>
      </c>
      <c r="AF6" s="56">
        <v>10900</v>
      </c>
      <c r="AG6" s="56">
        <v>11200</v>
      </c>
      <c r="AH6" s="56">
        <v>11500</v>
      </c>
      <c r="AI6" s="56">
        <v>11800</v>
      </c>
      <c r="AJ6" s="56">
        <v>12100</v>
      </c>
      <c r="AK6" s="56">
        <v>12400</v>
      </c>
      <c r="AL6" s="56">
        <v>12700</v>
      </c>
      <c r="AM6" s="56">
        <v>13000</v>
      </c>
      <c r="AN6" s="56">
        <v>13300</v>
      </c>
      <c r="AO6" s="56">
        <v>13600</v>
      </c>
      <c r="AP6" s="56">
        <v>13900</v>
      </c>
      <c r="AQ6" s="56">
        <v>14200</v>
      </c>
      <c r="AR6" s="56">
        <v>14500</v>
      </c>
      <c r="AS6" s="56">
        <v>14700</v>
      </c>
      <c r="AT6" s="56">
        <v>14900</v>
      </c>
      <c r="AU6" s="56">
        <v>15100</v>
      </c>
      <c r="AV6" s="56">
        <v>15300</v>
      </c>
      <c r="AW6" s="56">
        <v>15500</v>
      </c>
      <c r="AX6" s="56">
        <v>15700</v>
      </c>
      <c r="AY6" s="56">
        <v>15900</v>
      </c>
      <c r="BA6" s="57">
        <v>200</v>
      </c>
      <c r="BB6" s="58">
        <f t="shared" ref="BB6:BB7" si="0">AY6+(BB$4-AY$4)*BA6</f>
        <v>5900</v>
      </c>
    </row>
    <row r="7" spans="1:55" s="52" customFormat="1" ht="15" customHeight="1" x14ac:dyDescent="0.15">
      <c r="A7" s="57" t="s">
        <v>5</v>
      </c>
      <c r="B7" s="56">
        <v>4300</v>
      </c>
      <c r="C7" s="56">
        <v>4300</v>
      </c>
      <c r="D7" s="56">
        <v>4300</v>
      </c>
      <c r="E7" s="56">
        <v>4300</v>
      </c>
      <c r="F7" s="56">
        <v>4300</v>
      </c>
      <c r="G7" s="56">
        <v>5100</v>
      </c>
      <c r="H7" s="56">
        <v>5900</v>
      </c>
      <c r="I7" s="56">
        <v>6700</v>
      </c>
      <c r="J7" s="56">
        <v>7500</v>
      </c>
      <c r="K7" s="56">
        <v>8300</v>
      </c>
      <c r="L7" s="56">
        <v>9100</v>
      </c>
      <c r="M7" s="56">
        <v>9900</v>
      </c>
      <c r="N7" s="56">
        <v>10600</v>
      </c>
      <c r="O7" s="56">
        <v>11300</v>
      </c>
      <c r="P7" s="56">
        <v>12000</v>
      </c>
      <c r="Q7" s="56">
        <v>12700</v>
      </c>
      <c r="R7" s="56">
        <v>13400</v>
      </c>
      <c r="S7" s="56">
        <v>14100</v>
      </c>
      <c r="T7" s="56">
        <v>14800</v>
      </c>
      <c r="U7" s="56">
        <v>15500</v>
      </c>
      <c r="V7" s="56">
        <v>16200</v>
      </c>
      <c r="W7" s="56">
        <v>16900</v>
      </c>
      <c r="X7" s="56">
        <v>17600</v>
      </c>
      <c r="Y7" s="56">
        <v>18300</v>
      </c>
      <c r="Z7" s="56">
        <v>19000</v>
      </c>
      <c r="AA7" s="56">
        <v>19600</v>
      </c>
      <c r="AB7" s="56">
        <v>20200</v>
      </c>
      <c r="AC7" s="56">
        <v>20800</v>
      </c>
      <c r="AD7" s="56">
        <v>21400</v>
      </c>
      <c r="AE7" s="56">
        <v>22000</v>
      </c>
      <c r="AF7" s="56">
        <v>22600</v>
      </c>
      <c r="AG7" s="56">
        <v>23200</v>
      </c>
      <c r="AH7" s="56">
        <v>23800</v>
      </c>
      <c r="AI7" s="56">
        <v>24400</v>
      </c>
      <c r="AJ7" s="56">
        <v>25000</v>
      </c>
      <c r="AK7" s="56">
        <v>25600</v>
      </c>
      <c r="AL7" s="56">
        <v>26200</v>
      </c>
      <c r="AM7" s="56">
        <v>26800</v>
      </c>
      <c r="AN7" s="56">
        <v>27400</v>
      </c>
      <c r="AO7" s="56">
        <v>28000</v>
      </c>
      <c r="AP7" s="56">
        <v>28500</v>
      </c>
      <c r="AQ7" s="56">
        <v>29000</v>
      </c>
      <c r="AR7" s="56">
        <v>29500</v>
      </c>
      <c r="AS7" s="56">
        <v>30000</v>
      </c>
      <c r="AT7" s="56">
        <v>30500</v>
      </c>
      <c r="AU7" s="56">
        <v>31000</v>
      </c>
      <c r="AV7" s="56">
        <v>31500</v>
      </c>
      <c r="AW7" s="56">
        <v>32000</v>
      </c>
      <c r="AX7" s="56">
        <v>32500</v>
      </c>
      <c r="AY7" s="56">
        <v>33000</v>
      </c>
      <c r="BA7" s="57">
        <v>500</v>
      </c>
      <c r="BB7" s="58">
        <f t="shared" si="0"/>
        <v>8000</v>
      </c>
    </row>
    <row r="8" spans="1:55" s="52" customFormat="1" ht="15" customHeight="1" x14ac:dyDescent="0.15">
      <c r="A8" s="72" t="s">
        <v>1</v>
      </c>
      <c r="B8" s="59">
        <f t="shared" ref="B8:AG8" si="1">SUM(B5:B7)</f>
        <v>25800</v>
      </c>
      <c r="C8" s="59">
        <f t="shared" si="1"/>
        <v>25800</v>
      </c>
      <c r="D8" s="59">
        <f t="shared" si="1"/>
        <v>25800</v>
      </c>
      <c r="E8" s="59">
        <f t="shared" si="1"/>
        <v>25800</v>
      </c>
      <c r="F8" s="59">
        <f t="shared" si="1"/>
        <v>25800</v>
      </c>
      <c r="G8" s="59">
        <f t="shared" si="1"/>
        <v>28100</v>
      </c>
      <c r="H8" s="59">
        <f t="shared" si="1"/>
        <v>30400</v>
      </c>
      <c r="I8" s="59">
        <f t="shared" si="1"/>
        <v>32600</v>
      </c>
      <c r="J8" s="59">
        <f t="shared" si="1"/>
        <v>34800</v>
      </c>
      <c r="K8" s="59">
        <f t="shared" si="1"/>
        <v>36900</v>
      </c>
      <c r="L8" s="59">
        <f t="shared" si="1"/>
        <v>39000</v>
      </c>
      <c r="M8" s="59">
        <f t="shared" si="1"/>
        <v>41000</v>
      </c>
      <c r="N8" s="59">
        <f t="shared" si="1"/>
        <v>42900</v>
      </c>
      <c r="O8" s="59">
        <f t="shared" si="1"/>
        <v>44700</v>
      </c>
      <c r="P8" s="59">
        <f t="shared" si="1"/>
        <v>46400</v>
      </c>
      <c r="Q8" s="59">
        <f t="shared" si="1"/>
        <v>48000</v>
      </c>
      <c r="R8" s="59">
        <f t="shared" si="1"/>
        <v>49600</v>
      </c>
      <c r="S8" s="59">
        <f t="shared" si="1"/>
        <v>51100</v>
      </c>
      <c r="T8" s="59">
        <f t="shared" si="1"/>
        <v>52600</v>
      </c>
      <c r="U8" s="59">
        <f t="shared" si="1"/>
        <v>54100</v>
      </c>
      <c r="V8" s="59">
        <f t="shared" si="1"/>
        <v>55600</v>
      </c>
      <c r="W8" s="59">
        <f t="shared" si="1"/>
        <v>57100</v>
      </c>
      <c r="X8" s="59">
        <f t="shared" si="1"/>
        <v>58600</v>
      </c>
      <c r="Y8" s="59">
        <f t="shared" si="1"/>
        <v>60100</v>
      </c>
      <c r="Z8" s="59">
        <f t="shared" si="1"/>
        <v>61600</v>
      </c>
      <c r="AA8" s="59">
        <f t="shared" si="1"/>
        <v>63000</v>
      </c>
      <c r="AB8" s="59">
        <f t="shared" si="1"/>
        <v>64400</v>
      </c>
      <c r="AC8" s="59">
        <f t="shared" si="1"/>
        <v>65800</v>
      </c>
      <c r="AD8" s="59">
        <f t="shared" si="1"/>
        <v>67200</v>
      </c>
      <c r="AE8" s="59">
        <f t="shared" si="1"/>
        <v>68600</v>
      </c>
      <c r="AF8" s="59">
        <f t="shared" si="1"/>
        <v>70000</v>
      </c>
      <c r="AG8" s="59">
        <f t="shared" si="1"/>
        <v>71400</v>
      </c>
      <c r="AH8" s="59">
        <f t="shared" ref="AH8:AY8" si="2">SUM(AH5:AH7)</f>
        <v>72800</v>
      </c>
      <c r="AI8" s="59">
        <f t="shared" si="2"/>
        <v>74200</v>
      </c>
      <c r="AJ8" s="59">
        <f t="shared" si="2"/>
        <v>75600</v>
      </c>
      <c r="AK8" s="59">
        <f t="shared" si="2"/>
        <v>77000</v>
      </c>
      <c r="AL8" s="59">
        <f t="shared" si="2"/>
        <v>78400</v>
      </c>
      <c r="AM8" s="59">
        <f t="shared" si="2"/>
        <v>79800</v>
      </c>
      <c r="AN8" s="59">
        <f t="shared" si="2"/>
        <v>81200</v>
      </c>
      <c r="AO8" s="59">
        <f t="shared" si="2"/>
        <v>82600</v>
      </c>
      <c r="AP8" s="59">
        <f t="shared" si="2"/>
        <v>83900</v>
      </c>
      <c r="AQ8" s="59">
        <f t="shared" si="2"/>
        <v>85200</v>
      </c>
      <c r="AR8" s="59">
        <f t="shared" si="2"/>
        <v>86500</v>
      </c>
      <c r="AS8" s="59">
        <f t="shared" si="2"/>
        <v>87700</v>
      </c>
      <c r="AT8" s="59">
        <f t="shared" si="2"/>
        <v>88900</v>
      </c>
      <c r="AU8" s="59">
        <f t="shared" si="2"/>
        <v>90100</v>
      </c>
      <c r="AV8" s="59">
        <f t="shared" si="2"/>
        <v>91300</v>
      </c>
      <c r="AW8" s="59">
        <f t="shared" si="2"/>
        <v>92500</v>
      </c>
      <c r="AX8" s="59">
        <f t="shared" si="2"/>
        <v>93700</v>
      </c>
      <c r="AY8" s="59">
        <f t="shared" si="2"/>
        <v>94900</v>
      </c>
      <c r="BA8" s="60"/>
      <c r="BB8" s="61">
        <f>SUM(BB5:BB7)</f>
        <v>34900</v>
      </c>
    </row>
    <row r="9" spans="1:55" s="52" customFormat="1" ht="15" customHeight="1" x14ac:dyDescent="0.15">
      <c r="A9" s="73" t="s">
        <v>26</v>
      </c>
      <c r="B9" s="62">
        <v>9000</v>
      </c>
      <c r="C9" s="62">
        <v>9000</v>
      </c>
      <c r="D9" s="62">
        <v>9000</v>
      </c>
      <c r="E9" s="62">
        <v>9000</v>
      </c>
      <c r="F9" s="62">
        <v>9000</v>
      </c>
      <c r="G9" s="62">
        <v>10500</v>
      </c>
      <c r="H9" s="62">
        <v>12000</v>
      </c>
      <c r="I9" s="62">
        <v>13600</v>
      </c>
      <c r="J9" s="62">
        <v>15100</v>
      </c>
      <c r="K9" s="62">
        <v>16700</v>
      </c>
      <c r="L9" s="62">
        <v>18200</v>
      </c>
      <c r="M9" s="62">
        <v>19800</v>
      </c>
      <c r="N9" s="62">
        <v>21300</v>
      </c>
      <c r="O9" s="62">
        <v>22800</v>
      </c>
      <c r="P9" s="62">
        <v>24400</v>
      </c>
      <c r="Q9" s="62">
        <v>25900</v>
      </c>
      <c r="R9" s="62">
        <v>27500</v>
      </c>
      <c r="S9" s="62">
        <v>29000</v>
      </c>
      <c r="T9" s="62">
        <v>30600</v>
      </c>
      <c r="U9" s="62">
        <v>32100</v>
      </c>
      <c r="V9" s="62">
        <v>33400</v>
      </c>
      <c r="W9" s="62">
        <v>34700</v>
      </c>
      <c r="X9" s="62">
        <v>36000</v>
      </c>
      <c r="Y9" s="62">
        <v>37200</v>
      </c>
      <c r="Z9" s="62">
        <v>38500</v>
      </c>
      <c r="AA9" s="62">
        <v>39800</v>
      </c>
      <c r="AB9" s="62">
        <v>41100</v>
      </c>
      <c r="AC9" s="62">
        <v>42400</v>
      </c>
      <c r="AD9" s="62">
        <v>43700</v>
      </c>
      <c r="AE9" s="62">
        <v>45000</v>
      </c>
      <c r="AF9" s="62">
        <v>46200</v>
      </c>
      <c r="AG9" s="62">
        <v>47400</v>
      </c>
      <c r="AH9" s="62">
        <v>48700</v>
      </c>
      <c r="AI9" s="62">
        <v>49900</v>
      </c>
      <c r="AJ9" s="62">
        <v>51100</v>
      </c>
      <c r="AK9" s="62">
        <v>52400</v>
      </c>
      <c r="AL9" s="62">
        <v>53600</v>
      </c>
      <c r="AM9" s="62">
        <v>54800</v>
      </c>
      <c r="AN9" s="62">
        <v>56100</v>
      </c>
      <c r="AO9" s="62">
        <v>57300</v>
      </c>
      <c r="AP9" s="62">
        <v>58300</v>
      </c>
      <c r="AQ9" s="62">
        <v>59400</v>
      </c>
      <c r="AR9" s="62">
        <v>60400</v>
      </c>
      <c r="AS9" s="62">
        <v>61400</v>
      </c>
      <c r="AT9" s="62">
        <v>62400</v>
      </c>
      <c r="AU9" s="62">
        <v>63500</v>
      </c>
      <c r="AV9" s="62">
        <v>64500</v>
      </c>
      <c r="AW9" s="62">
        <v>65500</v>
      </c>
      <c r="AX9" s="62">
        <v>66600</v>
      </c>
      <c r="AY9" s="62">
        <v>67600</v>
      </c>
      <c r="BA9" s="63">
        <v>1000</v>
      </c>
      <c r="BB9" s="64">
        <f>AY9+(BB$4-AY$4)*BA9</f>
        <v>17600</v>
      </c>
    </row>
    <row r="10" spans="1:55" s="52" customFormat="1" ht="15" customHeight="1" x14ac:dyDescent="0.15">
      <c r="A10" s="73" t="s">
        <v>27</v>
      </c>
      <c r="B10" s="62">
        <f t="shared" ref="B10:E10" si="3">B8+B9</f>
        <v>34800</v>
      </c>
      <c r="C10" s="62">
        <f t="shared" si="3"/>
        <v>34800</v>
      </c>
      <c r="D10" s="62">
        <f t="shared" si="3"/>
        <v>34800</v>
      </c>
      <c r="E10" s="62">
        <f t="shared" si="3"/>
        <v>34800</v>
      </c>
      <c r="F10" s="62">
        <f>F8+F9</f>
        <v>34800</v>
      </c>
      <c r="G10" s="62">
        <f>G8+G9</f>
        <v>38600</v>
      </c>
      <c r="H10" s="62">
        <f t="shared" ref="H10:AY10" si="4">H8+H9</f>
        <v>42400</v>
      </c>
      <c r="I10" s="62">
        <f t="shared" si="4"/>
        <v>46200</v>
      </c>
      <c r="J10" s="62">
        <f t="shared" si="4"/>
        <v>49900</v>
      </c>
      <c r="K10" s="62">
        <f t="shared" si="4"/>
        <v>53600</v>
      </c>
      <c r="L10" s="62">
        <f t="shared" si="4"/>
        <v>57200</v>
      </c>
      <c r="M10" s="62">
        <f t="shared" si="4"/>
        <v>60800</v>
      </c>
      <c r="N10" s="62">
        <f t="shared" si="4"/>
        <v>64200</v>
      </c>
      <c r="O10" s="62">
        <f t="shared" si="4"/>
        <v>67500</v>
      </c>
      <c r="P10" s="62">
        <f t="shared" si="4"/>
        <v>70800</v>
      </c>
      <c r="Q10" s="62">
        <f t="shared" si="4"/>
        <v>73900</v>
      </c>
      <c r="R10" s="62">
        <f t="shared" si="4"/>
        <v>77100</v>
      </c>
      <c r="S10" s="62">
        <f t="shared" si="4"/>
        <v>80100</v>
      </c>
      <c r="T10" s="62">
        <f t="shared" si="4"/>
        <v>83200</v>
      </c>
      <c r="U10" s="62">
        <f t="shared" si="4"/>
        <v>86200</v>
      </c>
      <c r="V10" s="62">
        <f t="shared" si="4"/>
        <v>89000</v>
      </c>
      <c r="W10" s="62">
        <f t="shared" si="4"/>
        <v>91800</v>
      </c>
      <c r="X10" s="62">
        <f t="shared" si="4"/>
        <v>94600</v>
      </c>
      <c r="Y10" s="62">
        <f t="shared" si="4"/>
        <v>97300</v>
      </c>
      <c r="Z10" s="62">
        <f t="shared" si="4"/>
        <v>100100</v>
      </c>
      <c r="AA10" s="62">
        <f t="shared" si="4"/>
        <v>102800</v>
      </c>
      <c r="AB10" s="62">
        <f t="shared" si="4"/>
        <v>105500</v>
      </c>
      <c r="AC10" s="62">
        <f t="shared" si="4"/>
        <v>108200</v>
      </c>
      <c r="AD10" s="62">
        <f t="shared" si="4"/>
        <v>110900</v>
      </c>
      <c r="AE10" s="62">
        <f t="shared" si="4"/>
        <v>113600</v>
      </c>
      <c r="AF10" s="62">
        <f t="shared" si="4"/>
        <v>116200</v>
      </c>
      <c r="AG10" s="62">
        <f t="shared" si="4"/>
        <v>118800</v>
      </c>
      <c r="AH10" s="62">
        <f t="shared" si="4"/>
        <v>121500</v>
      </c>
      <c r="AI10" s="62">
        <f t="shared" si="4"/>
        <v>124100</v>
      </c>
      <c r="AJ10" s="62">
        <f t="shared" si="4"/>
        <v>126700</v>
      </c>
      <c r="AK10" s="62">
        <f t="shared" si="4"/>
        <v>129400</v>
      </c>
      <c r="AL10" s="62">
        <f t="shared" si="4"/>
        <v>132000</v>
      </c>
      <c r="AM10" s="62">
        <f t="shared" si="4"/>
        <v>134600</v>
      </c>
      <c r="AN10" s="62">
        <f t="shared" si="4"/>
        <v>137300</v>
      </c>
      <c r="AO10" s="62">
        <f t="shared" si="4"/>
        <v>139900</v>
      </c>
      <c r="AP10" s="62">
        <f t="shared" si="4"/>
        <v>142200</v>
      </c>
      <c r="AQ10" s="62">
        <f t="shared" si="4"/>
        <v>144600</v>
      </c>
      <c r="AR10" s="62">
        <f t="shared" si="4"/>
        <v>146900</v>
      </c>
      <c r="AS10" s="62">
        <f t="shared" si="4"/>
        <v>149100</v>
      </c>
      <c r="AT10" s="62">
        <f t="shared" si="4"/>
        <v>151300</v>
      </c>
      <c r="AU10" s="62">
        <f t="shared" si="4"/>
        <v>153600</v>
      </c>
      <c r="AV10" s="62">
        <f t="shared" si="4"/>
        <v>155800</v>
      </c>
      <c r="AW10" s="62">
        <f t="shared" si="4"/>
        <v>158000</v>
      </c>
      <c r="AX10" s="62">
        <f t="shared" si="4"/>
        <v>160300</v>
      </c>
      <c r="AY10" s="62">
        <f t="shared" si="4"/>
        <v>162500</v>
      </c>
      <c r="BA10" s="65"/>
      <c r="BB10" s="64">
        <f>BB8+BB9</f>
        <v>52500</v>
      </c>
    </row>
    <row r="11" spans="1:55" s="52" customFormat="1" ht="15" customHeight="1" x14ac:dyDescent="0.15">
      <c r="A11" s="74" t="s">
        <v>28</v>
      </c>
      <c r="B11" s="66">
        <v>6000</v>
      </c>
      <c r="C11" s="66">
        <v>6000</v>
      </c>
      <c r="D11" s="66">
        <v>6000</v>
      </c>
      <c r="E11" s="66">
        <v>6000</v>
      </c>
      <c r="F11" s="66">
        <v>6000</v>
      </c>
      <c r="G11" s="66">
        <v>7000</v>
      </c>
      <c r="H11" s="66">
        <v>8000</v>
      </c>
      <c r="I11" s="66">
        <v>9000</v>
      </c>
      <c r="J11" s="66">
        <v>10100</v>
      </c>
      <c r="K11" s="66">
        <v>11100</v>
      </c>
      <c r="L11" s="66">
        <v>12100</v>
      </c>
      <c r="M11" s="66">
        <v>13200</v>
      </c>
      <c r="N11" s="66">
        <v>14200</v>
      </c>
      <c r="O11" s="66">
        <v>15200</v>
      </c>
      <c r="P11" s="66">
        <v>16200</v>
      </c>
      <c r="Q11" s="66">
        <v>17300</v>
      </c>
      <c r="R11" s="66">
        <v>18300</v>
      </c>
      <c r="S11" s="66">
        <v>19300</v>
      </c>
      <c r="T11" s="66">
        <v>20400</v>
      </c>
      <c r="U11" s="66">
        <v>21400</v>
      </c>
      <c r="V11" s="66">
        <v>22200</v>
      </c>
      <c r="W11" s="66">
        <v>23100</v>
      </c>
      <c r="X11" s="66">
        <v>24000</v>
      </c>
      <c r="Y11" s="66">
        <v>24800</v>
      </c>
      <c r="Z11" s="66">
        <v>25700</v>
      </c>
      <c r="AA11" s="66">
        <v>26500</v>
      </c>
      <c r="AB11" s="66">
        <v>27400</v>
      </c>
      <c r="AC11" s="66">
        <v>28200</v>
      </c>
      <c r="AD11" s="66">
        <v>29100</v>
      </c>
      <c r="AE11" s="66">
        <v>30000</v>
      </c>
      <c r="AF11" s="66">
        <v>30800</v>
      </c>
      <c r="AG11" s="66">
        <v>31600</v>
      </c>
      <c r="AH11" s="66">
        <v>32400</v>
      </c>
      <c r="AI11" s="66">
        <v>33200</v>
      </c>
      <c r="AJ11" s="66">
        <v>34100</v>
      </c>
      <c r="AK11" s="66">
        <v>34900</v>
      </c>
      <c r="AL11" s="66">
        <v>35700</v>
      </c>
      <c r="AM11" s="66">
        <v>36500</v>
      </c>
      <c r="AN11" s="66">
        <v>37400</v>
      </c>
      <c r="AO11" s="66">
        <v>38200</v>
      </c>
      <c r="AP11" s="66">
        <v>38900</v>
      </c>
      <c r="AQ11" s="66">
        <v>39600</v>
      </c>
      <c r="AR11" s="66">
        <v>40200</v>
      </c>
      <c r="AS11" s="66">
        <v>40900</v>
      </c>
      <c r="AT11" s="66">
        <v>41600</v>
      </c>
      <c r="AU11" s="66">
        <v>42300</v>
      </c>
      <c r="AV11" s="66">
        <v>43000</v>
      </c>
      <c r="AW11" s="66">
        <v>43700</v>
      </c>
      <c r="AX11" s="66">
        <v>44400</v>
      </c>
      <c r="AY11" s="66">
        <v>45000</v>
      </c>
      <c r="BA11" s="67">
        <v>600</v>
      </c>
      <c r="BB11" s="68">
        <f>AY11+(BB$4-AY$4)*BA11</f>
        <v>15000</v>
      </c>
    </row>
    <row r="12" spans="1:55" s="52" customFormat="1" ht="15" customHeight="1" x14ac:dyDescent="0.15">
      <c r="A12" s="67" t="s">
        <v>29</v>
      </c>
      <c r="B12" s="66">
        <f t="shared" ref="B12:E12" si="5">B8+B11</f>
        <v>31800</v>
      </c>
      <c r="C12" s="66">
        <f t="shared" si="5"/>
        <v>31800</v>
      </c>
      <c r="D12" s="66">
        <f t="shared" si="5"/>
        <v>31800</v>
      </c>
      <c r="E12" s="66">
        <f t="shared" si="5"/>
        <v>31800</v>
      </c>
      <c r="F12" s="66">
        <f>F8+F11</f>
        <v>31800</v>
      </c>
      <c r="G12" s="66">
        <f t="shared" ref="G12:AY12" si="6">G8+G11</f>
        <v>35100</v>
      </c>
      <c r="H12" s="66">
        <f t="shared" si="6"/>
        <v>38400</v>
      </c>
      <c r="I12" s="66">
        <f t="shared" si="6"/>
        <v>41600</v>
      </c>
      <c r="J12" s="66">
        <f t="shared" si="6"/>
        <v>44900</v>
      </c>
      <c r="K12" s="66">
        <f t="shared" si="6"/>
        <v>48000</v>
      </c>
      <c r="L12" s="66">
        <f t="shared" si="6"/>
        <v>51100</v>
      </c>
      <c r="M12" s="66">
        <f t="shared" si="6"/>
        <v>54200</v>
      </c>
      <c r="N12" s="66">
        <f t="shared" si="6"/>
        <v>57100</v>
      </c>
      <c r="O12" s="66">
        <f t="shared" si="6"/>
        <v>59900</v>
      </c>
      <c r="P12" s="66">
        <f t="shared" si="6"/>
        <v>62600</v>
      </c>
      <c r="Q12" s="66">
        <f t="shared" si="6"/>
        <v>65300</v>
      </c>
      <c r="R12" s="66">
        <f t="shared" si="6"/>
        <v>67900</v>
      </c>
      <c r="S12" s="66">
        <f t="shared" si="6"/>
        <v>70400</v>
      </c>
      <c r="T12" s="66">
        <f t="shared" si="6"/>
        <v>73000</v>
      </c>
      <c r="U12" s="66">
        <f t="shared" si="6"/>
        <v>75500</v>
      </c>
      <c r="V12" s="66">
        <f t="shared" si="6"/>
        <v>77800</v>
      </c>
      <c r="W12" s="66">
        <f t="shared" si="6"/>
        <v>80200</v>
      </c>
      <c r="X12" s="66">
        <f t="shared" si="6"/>
        <v>82600</v>
      </c>
      <c r="Y12" s="66">
        <f t="shared" si="6"/>
        <v>84900</v>
      </c>
      <c r="Z12" s="66">
        <f t="shared" si="6"/>
        <v>87300</v>
      </c>
      <c r="AA12" s="66">
        <f t="shared" si="6"/>
        <v>89500</v>
      </c>
      <c r="AB12" s="66">
        <f t="shared" si="6"/>
        <v>91800</v>
      </c>
      <c r="AC12" s="66">
        <f t="shared" si="6"/>
        <v>94000</v>
      </c>
      <c r="AD12" s="66">
        <f t="shared" si="6"/>
        <v>96300</v>
      </c>
      <c r="AE12" s="66">
        <f t="shared" si="6"/>
        <v>98600</v>
      </c>
      <c r="AF12" s="66">
        <f t="shared" si="6"/>
        <v>100800</v>
      </c>
      <c r="AG12" s="66">
        <f t="shared" si="6"/>
        <v>103000</v>
      </c>
      <c r="AH12" s="66">
        <f t="shared" si="6"/>
        <v>105200</v>
      </c>
      <c r="AI12" s="66">
        <f t="shared" si="6"/>
        <v>107400</v>
      </c>
      <c r="AJ12" s="66">
        <f t="shared" si="6"/>
        <v>109700</v>
      </c>
      <c r="AK12" s="66">
        <f t="shared" si="6"/>
        <v>111900</v>
      </c>
      <c r="AL12" s="66">
        <f t="shared" si="6"/>
        <v>114100</v>
      </c>
      <c r="AM12" s="66">
        <f t="shared" si="6"/>
        <v>116300</v>
      </c>
      <c r="AN12" s="66">
        <f t="shared" si="6"/>
        <v>118600</v>
      </c>
      <c r="AO12" s="66">
        <f t="shared" si="6"/>
        <v>120800</v>
      </c>
      <c r="AP12" s="66">
        <f t="shared" si="6"/>
        <v>122800</v>
      </c>
      <c r="AQ12" s="66">
        <f t="shared" si="6"/>
        <v>124800</v>
      </c>
      <c r="AR12" s="66">
        <f t="shared" si="6"/>
        <v>126700</v>
      </c>
      <c r="AS12" s="66">
        <f t="shared" si="6"/>
        <v>128600</v>
      </c>
      <c r="AT12" s="66">
        <f t="shared" si="6"/>
        <v>130500</v>
      </c>
      <c r="AU12" s="66">
        <f t="shared" si="6"/>
        <v>132400</v>
      </c>
      <c r="AV12" s="66">
        <f t="shared" si="6"/>
        <v>134300</v>
      </c>
      <c r="AW12" s="66">
        <f t="shared" si="6"/>
        <v>136200</v>
      </c>
      <c r="AX12" s="66">
        <f t="shared" si="6"/>
        <v>138100</v>
      </c>
      <c r="AY12" s="66">
        <f t="shared" si="6"/>
        <v>139900</v>
      </c>
      <c r="BA12" s="69"/>
      <c r="BB12" s="68">
        <f>BB8+BB11</f>
        <v>49900</v>
      </c>
    </row>
    <row r="13" spans="1:55" s="45" customFormat="1" ht="15" customHeight="1" x14ac:dyDescent="0.15">
      <c r="A13" s="45" t="s">
        <v>30</v>
      </c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6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</row>
    <row r="14" spans="1:55" s="45" customFormat="1" ht="15" customHeight="1" x14ac:dyDescent="0.15">
      <c r="F14" s="48"/>
      <c r="G14" s="70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6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</row>
    <row r="15" spans="1:55" s="45" customFormat="1" ht="15" customHeight="1" thickBot="1" x14ac:dyDescent="0.2">
      <c r="A15" s="45" t="s">
        <v>31</v>
      </c>
      <c r="F15" s="48"/>
      <c r="G15" s="70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6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</row>
    <row r="16" spans="1:55" s="45" customFormat="1" ht="15" customHeight="1" x14ac:dyDescent="0.15">
      <c r="A16" s="75" t="s">
        <v>0</v>
      </c>
      <c r="B16" s="56">
        <v>8500</v>
      </c>
      <c r="C16" s="56">
        <v>8500</v>
      </c>
      <c r="D16" s="56">
        <v>8500</v>
      </c>
      <c r="E16" s="56">
        <v>8500</v>
      </c>
      <c r="F16" s="56">
        <v>8500</v>
      </c>
      <c r="G16" s="56">
        <v>9000</v>
      </c>
      <c r="H16" s="56">
        <v>9500</v>
      </c>
      <c r="I16" s="56">
        <v>10000</v>
      </c>
      <c r="J16" s="56">
        <v>10400</v>
      </c>
      <c r="K16" s="56">
        <v>10800</v>
      </c>
      <c r="L16" s="56">
        <v>11000</v>
      </c>
      <c r="M16" s="56">
        <v>11200</v>
      </c>
      <c r="N16" s="56">
        <v>11400</v>
      </c>
      <c r="O16" s="56">
        <v>11600</v>
      </c>
      <c r="P16" s="56">
        <v>11800</v>
      </c>
      <c r="Q16" s="56">
        <v>12000</v>
      </c>
      <c r="R16" s="56">
        <v>12200</v>
      </c>
      <c r="S16" s="56">
        <v>12400</v>
      </c>
      <c r="T16" s="56">
        <v>12600</v>
      </c>
      <c r="U16" s="56">
        <v>12800</v>
      </c>
      <c r="V16" s="56">
        <v>13000</v>
      </c>
      <c r="W16" s="56">
        <v>13200</v>
      </c>
      <c r="X16" s="56">
        <v>13400</v>
      </c>
      <c r="Y16" s="56">
        <v>13600</v>
      </c>
      <c r="Z16" s="56">
        <v>13800</v>
      </c>
      <c r="AA16" s="56">
        <v>14000</v>
      </c>
      <c r="AB16" s="56">
        <v>14200</v>
      </c>
      <c r="AC16" s="56">
        <v>14400</v>
      </c>
      <c r="AD16" s="56">
        <v>14600</v>
      </c>
      <c r="AE16" s="56">
        <v>14800</v>
      </c>
      <c r="AF16" s="56">
        <v>15000</v>
      </c>
      <c r="AG16" s="56">
        <v>15200</v>
      </c>
      <c r="AH16" s="56">
        <v>15400</v>
      </c>
      <c r="AI16" s="56">
        <v>15600</v>
      </c>
      <c r="AJ16" s="56">
        <v>15800</v>
      </c>
      <c r="AK16" s="56">
        <v>16000</v>
      </c>
      <c r="AL16" s="56">
        <v>16200</v>
      </c>
      <c r="AM16" s="56">
        <v>16400</v>
      </c>
      <c r="AN16" s="56">
        <v>16600</v>
      </c>
      <c r="AO16" s="56">
        <v>16800</v>
      </c>
      <c r="AP16" s="56">
        <v>17000</v>
      </c>
      <c r="AQ16" s="56">
        <v>17200</v>
      </c>
      <c r="AR16" s="56">
        <v>17400</v>
      </c>
      <c r="AS16" s="56">
        <v>17600</v>
      </c>
      <c r="AT16" s="56">
        <v>17800</v>
      </c>
      <c r="AU16" s="56">
        <v>18000</v>
      </c>
      <c r="AV16" s="56">
        <v>18200</v>
      </c>
      <c r="AW16" s="56">
        <v>18400</v>
      </c>
      <c r="AX16" s="56">
        <v>18600</v>
      </c>
      <c r="AY16" s="56">
        <v>18800</v>
      </c>
      <c r="BA16" s="210" t="s">
        <v>32</v>
      </c>
      <c r="BB16" s="211"/>
      <c r="BC16" s="212"/>
    </row>
    <row r="17" spans="1:55" s="45" customFormat="1" ht="15" customHeight="1" x14ac:dyDescent="0.15">
      <c r="A17" s="76" t="s">
        <v>26</v>
      </c>
      <c r="B17" s="62">
        <v>10500</v>
      </c>
      <c r="C17" s="62">
        <v>10500</v>
      </c>
      <c r="D17" s="62">
        <v>10500</v>
      </c>
      <c r="E17" s="62">
        <v>10500</v>
      </c>
      <c r="F17" s="62">
        <v>10500</v>
      </c>
      <c r="G17" s="62">
        <v>12300</v>
      </c>
      <c r="H17" s="62">
        <v>14100</v>
      </c>
      <c r="I17" s="62">
        <v>15900</v>
      </c>
      <c r="J17" s="62">
        <v>17700</v>
      </c>
      <c r="K17" s="62">
        <v>19200</v>
      </c>
      <c r="L17" s="62">
        <v>19500</v>
      </c>
      <c r="M17" s="62">
        <v>19800</v>
      </c>
      <c r="N17" s="62">
        <v>20100</v>
      </c>
      <c r="O17" s="62">
        <v>20400</v>
      </c>
      <c r="P17" s="62">
        <v>20700</v>
      </c>
      <c r="Q17" s="62">
        <v>21000</v>
      </c>
      <c r="R17" s="62">
        <v>21300</v>
      </c>
      <c r="S17" s="62">
        <v>21600</v>
      </c>
      <c r="T17" s="62">
        <v>21900</v>
      </c>
      <c r="U17" s="62">
        <v>22200</v>
      </c>
      <c r="V17" s="62">
        <v>22500</v>
      </c>
      <c r="W17" s="62">
        <v>22800</v>
      </c>
      <c r="X17" s="62">
        <v>23100</v>
      </c>
      <c r="Y17" s="62">
        <v>23400</v>
      </c>
      <c r="Z17" s="62">
        <v>23700</v>
      </c>
      <c r="AA17" s="62">
        <v>24000</v>
      </c>
      <c r="AB17" s="62">
        <v>24300</v>
      </c>
      <c r="AC17" s="62">
        <v>24600</v>
      </c>
      <c r="AD17" s="62">
        <v>24900</v>
      </c>
      <c r="AE17" s="62">
        <v>25200</v>
      </c>
      <c r="AF17" s="62">
        <v>25500</v>
      </c>
      <c r="AG17" s="62">
        <v>25800</v>
      </c>
      <c r="AH17" s="62">
        <v>26100</v>
      </c>
      <c r="AI17" s="62">
        <v>26400</v>
      </c>
      <c r="AJ17" s="62">
        <v>26700</v>
      </c>
      <c r="AK17" s="62">
        <v>27000</v>
      </c>
      <c r="AL17" s="62">
        <v>27300</v>
      </c>
      <c r="AM17" s="62">
        <v>27600</v>
      </c>
      <c r="AN17" s="62">
        <v>27900</v>
      </c>
      <c r="AO17" s="62">
        <v>28200</v>
      </c>
      <c r="AP17" s="62">
        <v>28500</v>
      </c>
      <c r="AQ17" s="62">
        <v>28800</v>
      </c>
      <c r="AR17" s="62">
        <v>29100</v>
      </c>
      <c r="AS17" s="62">
        <v>29400</v>
      </c>
      <c r="AT17" s="62">
        <v>29700</v>
      </c>
      <c r="AU17" s="62">
        <v>30000</v>
      </c>
      <c r="AV17" s="62">
        <v>30300</v>
      </c>
      <c r="AW17" s="62">
        <v>30600</v>
      </c>
      <c r="AX17" s="62">
        <v>30900</v>
      </c>
      <c r="AY17" s="62">
        <v>31200</v>
      </c>
      <c r="BA17" s="213"/>
      <c r="BB17" s="214"/>
      <c r="BC17" s="215"/>
    </row>
    <row r="18" spans="1:55" s="45" customFormat="1" ht="15" customHeight="1" x14ac:dyDescent="0.15">
      <c r="A18" s="76" t="s">
        <v>33</v>
      </c>
      <c r="B18" s="62">
        <v>19000</v>
      </c>
      <c r="C18" s="62">
        <v>19000</v>
      </c>
      <c r="D18" s="62">
        <v>19000</v>
      </c>
      <c r="E18" s="62">
        <v>19000</v>
      </c>
      <c r="F18" s="62">
        <v>19000</v>
      </c>
      <c r="G18" s="62">
        <v>21300</v>
      </c>
      <c r="H18" s="62">
        <v>23600</v>
      </c>
      <c r="I18" s="62">
        <v>25900</v>
      </c>
      <c r="J18" s="62">
        <v>28100</v>
      </c>
      <c r="K18" s="62">
        <v>30000</v>
      </c>
      <c r="L18" s="62">
        <v>30500</v>
      </c>
      <c r="M18" s="62">
        <v>31000</v>
      </c>
      <c r="N18" s="62">
        <v>31500</v>
      </c>
      <c r="O18" s="62">
        <v>32000</v>
      </c>
      <c r="P18" s="62">
        <v>32500</v>
      </c>
      <c r="Q18" s="62">
        <v>33000</v>
      </c>
      <c r="R18" s="62">
        <v>33500</v>
      </c>
      <c r="S18" s="62">
        <v>34000</v>
      </c>
      <c r="T18" s="62">
        <v>34500</v>
      </c>
      <c r="U18" s="62">
        <v>35000</v>
      </c>
      <c r="V18" s="62">
        <v>35500</v>
      </c>
      <c r="W18" s="62">
        <v>36000</v>
      </c>
      <c r="X18" s="62">
        <v>36500</v>
      </c>
      <c r="Y18" s="62">
        <v>37000</v>
      </c>
      <c r="Z18" s="62">
        <v>37500</v>
      </c>
      <c r="AA18" s="62">
        <v>38000</v>
      </c>
      <c r="AB18" s="62">
        <v>38500</v>
      </c>
      <c r="AC18" s="62">
        <v>39000</v>
      </c>
      <c r="AD18" s="62">
        <v>39500</v>
      </c>
      <c r="AE18" s="62">
        <v>40000</v>
      </c>
      <c r="AF18" s="62">
        <v>40500</v>
      </c>
      <c r="AG18" s="62">
        <v>41000</v>
      </c>
      <c r="AH18" s="62">
        <v>41500</v>
      </c>
      <c r="AI18" s="62">
        <v>42000</v>
      </c>
      <c r="AJ18" s="62">
        <v>42500</v>
      </c>
      <c r="AK18" s="62">
        <v>43000</v>
      </c>
      <c r="AL18" s="62">
        <v>43500</v>
      </c>
      <c r="AM18" s="62">
        <v>44000</v>
      </c>
      <c r="AN18" s="62">
        <v>44500</v>
      </c>
      <c r="AO18" s="62">
        <v>45000</v>
      </c>
      <c r="AP18" s="62">
        <v>45500</v>
      </c>
      <c r="AQ18" s="62">
        <v>46000</v>
      </c>
      <c r="AR18" s="62">
        <v>46500</v>
      </c>
      <c r="AS18" s="62">
        <v>47000</v>
      </c>
      <c r="AT18" s="62">
        <v>47500</v>
      </c>
      <c r="AU18" s="62">
        <v>48000</v>
      </c>
      <c r="AV18" s="62">
        <v>48500</v>
      </c>
      <c r="AW18" s="62">
        <v>49000</v>
      </c>
      <c r="AX18" s="62">
        <v>49500</v>
      </c>
      <c r="AY18" s="62">
        <v>50000</v>
      </c>
      <c r="BA18" s="213"/>
      <c r="BB18" s="214"/>
      <c r="BC18" s="215"/>
    </row>
    <row r="19" spans="1:55" s="45" customFormat="1" ht="15" customHeight="1" x14ac:dyDescent="0.15">
      <c r="A19" s="77" t="s">
        <v>28</v>
      </c>
      <c r="B19" s="66">
        <v>7000</v>
      </c>
      <c r="C19" s="66">
        <v>7000</v>
      </c>
      <c r="D19" s="66">
        <v>7000</v>
      </c>
      <c r="E19" s="66">
        <v>7000</v>
      </c>
      <c r="F19" s="66">
        <v>7000</v>
      </c>
      <c r="G19" s="66">
        <v>8200</v>
      </c>
      <c r="H19" s="66">
        <v>9400</v>
      </c>
      <c r="I19" s="66">
        <v>10600</v>
      </c>
      <c r="J19" s="66">
        <v>11800</v>
      </c>
      <c r="K19" s="66">
        <v>12800</v>
      </c>
      <c r="L19" s="66">
        <v>13000</v>
      </c>
      <c r="M19" s="66">
        <v>13200</v>
      </c>
      <c r="N19" s="66">
        <v>13400</v>
      </c>
      <c r="O19" s="66">
        <v>13600</v>
      </c>
      <c r="P19" s="66">
        <v>13800</v>
      </c>
      <c r="Q19" s="66">
        <v>14000</v>
      </c>
      <c r="R19" s="66">
        <v>14200</v>
      </c>
      <c r="S19" s="66">
        <v>14400</v>
      </c>
      <c r="T19" s="66">
        <v>14600</v>
      </c>
      <c r="U19" s="66">
        <v>14800</v>
      </c>
      <c r="V19" s="66">
        <v>15000</v>
      </c>
      <c r="W19" s="66">
        <v>15200</v>
      </c>
      <c r="X19" s="66">
        <v>15400</v>
      </c>
      <c r="Y19" s="66">
        <v>15600</v>
      </c>
      <c r="Z19" s="66">
        <v>15800</v>
      </c>
      <c r="AA19" s="66">
        <v>16000</v>
      </c>
      <c r="AB19" s="66">
        <v>16200</v>
      </c>
      <c r="AC19" s="66">
        <v>16400</v>
      </c>
      <c r="AD19" s="66">
        <v>16600</v>
      </c>
      <c r="AE19" s="66">
        <v>16800</v>
      </c>
      <c r="AF19" s="66">
        <v>17000</v>
      </c>
      <c r="AG19" s="66">
        <v>17200</v>
      </c>
      <c r="AH19" s="66">
        <v>17400</v>
      </c>
      <c r="AI19" s="66">
        <v>17600</v>
      </c>
      <c r="AJ19" s="66">
        <v>17800</v>
      </c>
      <c r="AK19" s="66">
        <v>18000</v>
      </c>
      <c r="AL19" s="66">
        <v>18200</v>
      </c>
      <c r="AM19" s="66">
        <v>18400</v>
      </c>
      <c r="AN19" s="66">
        <v>18600</v>
      </c>
      <c r="AO19" s="66">
        <v>18800</v>
      </c>
      <c r="AP19" s="66">
        <v>19000</v>
      </c>
      <c r="AQ19" s="66">
        <v>19200</v>
      </c>
      <c r="AR19" s="66">
        <v>19400</v>
      </c>
      <c r="AS19" s="66">
        <v>19600</v>
      </c>
      <c r="AT19" s="66">
        <v>19800</v>
      </c>
      <c r="AU19" s="66">
        <v>20000</v>
      </c>
      <c r="AV19" s="66">
        <v>20200</v>
      </c>
      <c r="AW19" s="66">
        <v>20400</v>
      </c>
      <c r="AX19" s="66">
        <v>20600</v>
      </c>
      <c r="AY19" s="66">
        <v>20800</v>
      </c>
      <c r="BA19" s="213"/>
      <c r="BB19" s="214"/>
      <c r="BC19" s="215"/>
    </row>
    <row r="20" spans="1:55" s="45" customFormat="1" ht="15" customHeight="1" thickBot="1" x14ac:dyDescent="0.2">
      <c r="A20" s="77" t="s">
        <v>34</v>
      </c>
      <c r="B20" s="66">
        <v>15500</v>
      </c>
      <c r="C20" s="66">
        <v>15500</v>
      </c>
      <c r="D20" s="66">
        <v>15500</v>
      </c>
      <c r="E20" s="66">
        <v>15500</v>
      </c>
      <c r="F20" s="66">
        <v>15500</v>
      </c>
      <c r="G20" s="66">
        <v>17200</v>
      </c>
      <c r="H20" s="66">
        <v>18900</v>
      </c>
      <c r="I20" s="66">
        <v>20600</v>
      </c>
      <c r="J20" s="66">
        <v>22200</v>
      </c>
      <c r="K20" s="66">
        <v>23600</v>
      </c>
      <c r="L20" s="66">
        <v>24000</v>
      </c>
      <c r="M20" s="66">
        <v>24400</v>
      </c>
      <c r="N20" s="66">
        <v>24800</v>
      </c>
      <c r="O20" s="66">
        <v>25200</v>
      </c>
      <c r="P20" s="66">
        <v>25600</v>
      </c>
      <c r="Q20" s="66">
        <v>26000</v>
      </c>
      <c r="R20" s="66">
        <v>26400</v>
      </c>
      <c r="S20" s="66">
        <v>26800</v>
      </c>
      <c r="T20" s="66">
        <v>27200</v>
      </c>
      <c r="U20" s="66">
        <v>27600</v>
      </c>
      <c r="V20" s="66">
        <v>28000</v>
      </c>
      <c r="W20" s="66">
        <v>28400</v>
      </c>
      <c r="X20" s="66">
        <v>28800</v>
      </c>
      <c r="Y20" s="66">
        <v>29200</v>
      </c>
      <c r="Z20" s="66">
        <v>29600</v>
      </c>
      <c r="AA20" s="66">
        <v>30000</v>
      </c>
      <c r="AB20" s="66">
        <v>30400</v>
      </c>
      <c r="AC20" s="66">
        <v>30800</v>
      </c>
      <c r="AD20" s="66">
        <v>31200</v>
      </c>
      <c r="AE20" s="66">
        <v>31600</v>
      </c>
      <c r="AF20" s="66">
        <v>32000</v>
      </c>
      <c r="AG20" s="66">
        <v>32400</v>
      </c>
      <c r="AH20" s="66">
        <v>32800</v>
      </c>
      <c r="AI20" s="66">
        <v>33200</v>
      </c>
      <c r="AJ20" s="66">
        <v>33600</v>
      </c>
      <c r="AK20" s="66">
        <v>34000</v>
      </c>
      <c r="AL20" s="66">
        <v>34400</v>
      </c>
      <c r="AM20" s="66">
        <v>34800</v>
      </c>
      <c r="AN20" s="66">
        <v>35200</v>
      </c>
      <c r="AO20" s="66">
        <v>35600</v>
      </c>
      <c r="AP20" s="66">
        <v>36000</v>
      </c>
      <c r="AQ20" s="66">
        <v>36400</v>
      </c>
      <c r="AR20" s="66">
        <v>36800</v>
      </c>
      <c r="AS20" s="66">
        <v>37200</v>
      </c>
      <c r="AT20" s="66">
        <v>37600</v>
      </c>
      <c r="AU20" s="66">
        <v>38000</v>
      </c>
      <c r="AV20" s="66">
        <v>38400</v>
      </c>
      <c r="AW20" s="66">
        <v>38800</v>
      </c>
      <c r="AX20" s="66">
        <v>39200</v>
      </c>
      <c r="AY20" s="66">
        <v>39600</v>
      </c>
      <c r="BA20" s="216"/>
      <c r="BB20" s="217"/>
      <c r="BC20" s="218"/>
    </row>
    <row r="21" spans="1:55" s="45" customFormat="1" ht="15" customHeight="1" x14ac:dyDescent="0.15"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6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</row>
    <row r="22" spans="1:55" s="97" customFormat="1" x14ac:dyDescent="0.15">
      <c r="A22" s="96" t="s">
        <v>98</v>
      </c>
      <c r="B22" s="98">
        <v>3000</v>
      </c>
      <c r="C22" s="98">
        <v>3000</v>
      </c>
      <c r="D22" s="98">
        <v>3000</v>
      </c>
      <c r="E22" s="98">
        <v>3000</v>
      </c>
      <c r="F22" s="98">
        <v>3000</v>
      </c>
      <c r="G22" s="98">
        <v>3000</v>
      </c>
      <c r="H22" s="98">
        <v>3000</v>
      </c>
      <c r="I22" s="98">
        <v>3000</v>
      </c>
      <c r="J22" s="98">
        <v>3000</v>
      </c>
      <c r="K22" s="98">
        <v>3500</v>
      </c>
      <c r="L22" s="98">
        <v>4000</v>
      </c>
      <c r="M22" s="98">
        <v>4500</v>
      </c>
      <c r="N22" s="98">
        <v>5000</v>
      </c>
      <c r="O22" s="98">
        <v>5500</v>
      </c>
      <c r="P22" s="98">
        <v>6000</v>
      </c>
      <c r="Q22" s="98">
        <v>6500</v>
      </c>
      <c r="R22" s="98">
        <v>7000</v>
      </c>
      <c r="S22" s="98">
        <v>7500</v>
      </c>
      <c r="T22" s="98">
        <v>8000</v>
      </c>
      <c r="U22" s="98">
        <v>8400</v>
      </c>
      <c r="V22" s="98">
        <v>8800</v>
      </c>
      <c r="W22" s="98">
        <v>9200</v>
      </c>
      <c r="X22" s="98">
        <v>9600</v>
      </c>
      <c r="Y22" s="98">
        <v>10000</v>
      </c>
      <c r="Z22" s="98">
        <v>10400</v>
      </c>
      <c r="AA22" s="98">
        <v>10800</v>
      </c>
      <c r="AB22" s="98">
        <v>11200</v>
      </c>
      <c r="AC22" s="98">
        <v>11600</v>
      </c>
      <c r="AD22" s="98">
        <v>12000</v>
      </c>
      <c r="AE22" s="98">
        <v>12300</v>
      </c>
      <c r="AF22" s="98">
        <v>12600</v>
      </c>
      <c r="AG22" s="98">
        <v>12900</v>
      </c>
      <c r="AH22" s="98">
        <v>13200</v>
      </c>
      <c r="AI22" s="98">
        <v>13500</v>
      </c>
      <c r="AJ22" s="98">
        <v>13800</v>
      </c>
      <c r="AK22" s="98">
        <v>14100</v>
      </c>
      <c r="AL22" s="98">
        <v>14400</v>
      </c>
      <c r="AM22" s="98">
        <v>14700</v>
      </c>
      <c r="AN22" s="98">
        <v>15000</v>
      </c>
      <c r="AO22" s="98">
        <v>15200</v>
      </c>
      <c r="AP22" s="98">
        <v>15400</v>
      </c>
      <c r="AQ22" s="98">
        <v>15600</v>
      </c>
      <c r="AR22" s="98">
        <v>15800</v>
      </c>
      <c r="AS22" s="98">
        <v>16000</v>
      </c>
      <c r="AT22" s="98">
        <v>16200</v>
      </c>
      <c r="AU22" s="98">
        <v>16400</v>
      </c>
      <c r="AV22" s="98">
        <v>16600</v>
      </c>
      <c r="AW22" s="98">
        <v>16800</v>
      </c>
      <c r="AX22" s="98">
        <v>17000</v>
      </c>
      <c r="AY22" s="98">
        <v>17200</v>
      </c>
    </row>
    <row r="24" spans="1:55" x14ac:dyDescent="0.15">
      <c r="A24" t="s">
        <v>38</v>
      </c>
      <c r="B24"/>
      <c r="C24"/>
      <c r="D24"/>
      <c r="E24"/>
      <c r="F24"/>
      <c r="G24"/>
      <c r="H24"/>
      <c r="I24"/>
    </row>
    <row r="25" spans="1:55" x14ac:dyDescent="0.15">
      <c r="A25" s="4"/>
      <c r="B25" s="4" t="s">
        <v>39</v>
      </c>
      <c r="C25" s="4" t="s">
        <v>40</v>
      </c>
      <c r="D25" s="4" t="s">
        <v>41</v>
      </c>
      <c r="E25" s="4" t="s">
        <v>42</v>
      </c>
      <c r="F25" s="4" t="s">
        <v>43</v>
      </c>
      <c r="G25" s="204" t="s">
        <v>44</v>
      </c>
      <c r="H25" s="204"/>
      <c r="I25" s="204"/>
    </row>
    <row r="26" spans="1:55" x14ac:dyDescent="0.15">
      <c r="A26" s="78" t="s">
        <v>3</v>
      </c>
      <c r="B26" s="79">
        <v>5000</v>
      </c>
      <c r="C26" s="79">
        <v>15000</v>
      </c>
      <c r="D26" s="79">
        <v>20000</v>
      </c>
      <c r="E26" s="79">
        <v>40000</v>
      </c>
      <c r="F26" s="79">
        <v>50000</v>
      </c>
      <c r="G26" s="205" t="s">
        <v>45</v>
      </c>
      <c r="H26" s="205"/>
      <c r="I26" s="205"/>
      <c r="J26" s="6"/>
      <c r="K26" s="7"/>
      <c r="L26" s="6"/>
      <c r="M26" s="6"/>
      <c r="N26" s="6"/>
      <c r="O26" s="6"/>
      <c r="P26" s="6"/>
      <c r="Q26" s="6"/>
      <c r="R26" s="6"/>
      <c r="S26" s="6"/>
      <c r="T26" s="6"/>
      <c r="U26" s="7"/>
      <c r="V26" s="6"/>
      <c r="W26" s="6"/>
      <c r="X26" s="6"/>
      <c r="Y26" s="6"/>
      <c r="AB26" s="9"/>
    </row>
    <row r="27" spans="1:55" x14ac:dyDescent="0.15">
      <c r="A27" s="78" t="s">
        <v>37</v>
      </c>
      <c r="B27" s="79">
        <v>5000</v>
      </c>
      <c r="C27" s="79">
        <v>15000</v>
      </c>
      <c r="D27" s="79">
        <v>20000</v>
      </c>
      <c r="E27" s="79">
        <v>20000</v>
      </c>
      <c r="F27" s="79">
        <v>20000</v>
      </c>
      <c r="G27" s="206">
        <v>20000</v>
      </c>
      <c r="H27" s="207"/>
      <c r="I27" s="208"/>
      <c r="J27" s="12"/>
      <c r="K27" s="11"/>
      <c r="L27" s="12"/>
      <c r="M27" s="12"/>
      <c r="N27" s="12"/>
      <c r="O27" s="12"/>
      <c r="P27" s="12"/>
      <c r="Q27" s="12"/>
      <c r="R27" s="12"/>
      <c r="S27" s="12"/>
      <c r="T27" s="12"/>
      <c r="U27" s="11"/>
      <c r="V27" s="12"/>
      <c r="W27" s="12"/>
      <c r="X27" s="12"/>
      <c r="Y27" s="6"/>
    </row>
    <row r="28" spans="1:55" x14ac:dyDescent="0.15">
      <c r="A28" s="80"/>
      <c r="B28" s="81"/>
      <c r="C28" s="81"/>
      <c r="D28" s="81"/>
      <c r="E28" s="81"/>
      <c r="F28" s="81"/>
      <c r="G28" s="80"/>
      <c r="H28" s="80"/>
      <c r="I28" s="80"/>
      <c r="J28" s="12"/>
      <c r="K28" s="11"/>
      <c r="L28" s="12"/>
      <c r="M28" s="12"/>
      <c r="N28" s="12"/>
      <c r="O28" s="12"/>
      <c r="P28" s="12"/>
      <c r="Q28" s="12"/>
      <c r="R28" s="12"/>
      <c r="S28" s="12"/>
      <c r="T28" s="12"/>
      <c r="U28" s="11"/>
      <c r="V28" s="12"/>
      <c r="W28" s="12"/>
      <c r="X28" s="12"/>
      <c r="Y28" s="6"/>
    </row>
    <row r="29" spans="1:55" x14ac:dyDescent="0.15">
      <c r="A29" s="6"/>
      <c r="B29" s="6"/>
      <c r="C29" s="6"/>
      <c r="D29" s="6"/>
      <c r="E29" s="6"/>
      <c r="F29" s="11"/>
      <c r="G29" s="12"/>
      <c r="H29" s="12"/>
      <c r="I29" s="12"/>
      <c r="J29" s="12"/>
      <c r="K29" s="11"/>
      <c r="L29" s="12"/>
      <c r="M29" s="12"/>
      <c r="N29" s="12"/>
      <c r="O29" s="12"/>
      <c r="P29" s="12"/>
      <c r="Q29" s="12"/>
      <c r="R29" s="12"/>
      <c r="S29" s="12"/>
      <c r="T29" s="12"/>
      <c r="U29" s="11"/>
      <c r="V29" s="12"/>
      <c r="W29" s="12"/>
      <c r="X29" s="12"/>
      <c r="Y29" s="6"/>
    </row>
    <row r="30" spans="1:55" x14ac:dyDescent="0.15">
      <c r="A30" s="4"/>
      <c r="B30" s="82" t="s">
        <v>39</v>
      </c>
      <c r="C30" s="82" t="s">
        <v>87</v>
      </c>
      <c r="D30" s="82" t="s">
        <v>88</v>
      </c>
      <c r="E30" s="82" t="s">
        <v>89</v>
      </c>
      <c r="F30" s="82" t="s">
        <v>46</v>
      </c>
      <c r="G30" s="82" t="s">
        <v>47</v>
      </c>
      <c r="H30" s="82" t="s">
        <v>48</v>
      </c>
      <c r="I30" s="204" t="s">
        <v>44</v>
      </c>
      <c r="J30" s="204"/>
      <c r="K30" s="204"/>
      <c r="L30" s="14"/>
      <c r="M30" s="14"/>
      <c r="N30" s="14"/>
      <c r="O30" s="14"/>
      <c r="P30" s="14"/>
      <c r="Q30" s="14"/>
      <c r="R30" s="14"/>
      <c r="S30" s="14"/>
      <c r="T30" s="14"/>
      <c r="U30" s="13"/>
      <c r="V30" s="14"/>
      <c r="W30" s="14"/>
      <c r="X30" s="14"/>
      <c r="Y30" s="10"/>
    </row>
    <row r="31" spans="1:55" x14ac:dyDescent="0.15">
      <c r="A31" s="94" t="s">
        <v>49</v>
      </c>
      <c r="B31" s="95">
        <v>120000</v>
      </c>
      <c r="C31" s="95">
        <v>150000</v>
      </c>
      <c r="D31" s="95">
        <v>200000</v>
      </c>
      <c r="E31" s="95">
        <v>250000</v>
      </c>
      <c r="F31" s="95">
        <v>300000</v>
      </c>
      <c r="G31" s="3">
        <v>350000</v>
      </c>
      <c r="H31" s="3">
        <v>400000</v>
      </c>
      <c r="I31" s="209" t="s">
        <v>50</v>
      </c>
      <c r="J31" s="209"/>
      <c r="K31" s="209"/>
    </row>
    <row r="32" spans="1:55" x14ac:dyDescent="0.15">
      <c r="G32" s="15"/>
      <c r="X32" s="16"/>
    </row>
    <row r="33" spans="1:59" x14ac:dyDescent="0.15">
      <c r="G33" s="15"/>
      <c r="W33" s="6"/>
      <c r="X33" s="10"/>
    </row>
    <row r="34" spans="1:59" x14ac:dyDescent="0.15">
      <c r="G34" s="15"/>
      <c r="W34" s="6"/>
      <c r="X34" s="10"/>
    </row>
    <row r="35" spans="1:59" x14ac:dyDescent="0.15">
      <c r="G35" s="15"/>
      <c r="W35" s="6"/>
      <c r="X35" s="10"/>
    </row>
    <row r="36" spans="1:59" x14ac:dyDescent="0.15">
      <c r="G36" s="15"/>
      <c r="W36" s="6"/>
      <c r="X36" s="10"/>
    </row>
    <row r="37" spans="1:59" x14ac:dyDescent="0.15">
      <c r="W37" s="6"/>
      <c r="X37" s="10"/>
    </row>
    <row r="38" spans="1:59" x14ac:dyDescent="0.15">
      <c r="X38" s="10"/>
    </row>
    <row r="41" spans="1:59" ht="41.25" customHeight="1" x14ac:dyDescent="0.15">
      <c r="A41" s="203"/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</row>
    <row r="43" spans="1:59" x14ac:dyDescent="0.15">
      <c r="G43" s="17"/>
      <c r="H43" s="17"/>
      <c r="I43" s="17"/>
      <c r="J43" s="17"/>
      <c r="K43" s="18"/>
      <c r="Z43" s="5"/>
      <c r="AA43" s="1"/>
      <c r="AB43" s="8"/>
    </row>
    <row r="44" spans="1:59" x14ac:dyDescent="0.15">
      <c r="Z44" s="5"/>
      <c r="AA44" s="1"/>
      <c r="AB44" s="8"/>
    </row>
    <row r="45" spans="1:59" s="23" customFormat="1" x14ac:dyDescent="0.15">
      <c r="A45" s="19"/>
      <c r="B45" s="19"/>
      <c r="C45" s="19"/>
      <c r="D45" s="19"/>
      <c r="E45" s="19"/>
      <c r="F45" s="20"/>
      <c r="G45" s="20"/>
      <c r="H45" s="20"/>
      <c r="I45" s="20"/>
      <c r="J45" s="7"/>
      <c r="K45" s="19"/>
      <c r="L45" s="19"/>
      <c r="M45" s="19"/>
      <c r="N45" s="19"/>
      <c r="O45" s="7"/>
      <c r="P45" s="19"/>
      <c r="Q45" s="19"/>
      <c r="R45" s="19"/>
      <c r="S45" s="19"/>
      <c r="T45" s="19"/>
      <c r="U45" s="19"/>
      <c r="V45" s="19"/>
      <c r="W45" s="19"/>
      <c r="X45" s="19"/>
      <c r="Y45" s="7"/>
      <c r="Z45" s="19"/>
      <c r="AA45" s="19"/>
      <c r="AB45" s="19"/>
      <c r="AC45" s="19"/>
      <c r="AD45" s="19"/>
      <c r="AE45" s="19"/>
      <c r="AF45" s="19"/>
      <c r="AG45" s="19"/>
      <c r="AH45" s="19"/>
      <c r="AI45" s="7"/>
      <c r="AJ45" s="19"/>
      <c r="AK45" s="19"/>
      <c r="AL45" s="19"/>
      <c r="AM45" s="19"/>
      <c r="AN45" s="19"/>
      <c r="AO45" s="19"/>
      <c r="AP45" s="19"/>
      <c r="AQ45" s="19"/>
      <c r="AR45" s="19"/>
      <c r="AS45" s="7"/>
      <c r="AT45" s="19"/>
      <c r="AU45" s="19"/>
      <c r="AV45" s="19"/>
      <c r="AW45" s="19"/>
      <c r="AX45" s="19"/>
      <c r="AY45" s="19"/>
      <c r="AZ45" s="19"/>
      <c r="BA45" s="19"/>
      <c r="BB45" s="19"/>
      <c r="BC45" s="7"/>
      <c r="BD45" s="21"/>
      <c r="BE45" s="19"/>
      <c r="BF45" s="22"/>
      <c r="BG45" s="9"/>
    </row>
    <row r="46" spans="1:59" s="23" customFormat="1" x14ac:dyDescent="0.15">
      <c r="A46" s="24"/>
      <c r="B46" s="24"/>
      <c r="C46" s="24"/>
      <c r="D46" s="24"/>
      <c r="E46" s="24"/>
      <c r="F46" s="21"/>
      <c r="G46" s="21"/>
      <c r="H46" s="21"/>
      <c r="I46" s="21"/>
      <c r="J46" s="11"/>
      <c r="K46" s="25"/>
      <c r="L46" s="25"/>
      <c r="M46" s="25"/>
      <c r="N46" s="25"/>
      <c r="O46" s="11"/>
      <c r="P46" s="25"/>
      <c r="Q46" s="25"/>
      <c r="R46" s="25"/>
      <c r="S46" s="25"/>
      <c r="T46" s="25"/>
      <c r="U46" s="25"/>
      <c r="V46" s="25"/>
      <c r="W46" s="25"/>
      <c r="X46" s="25"/>
      <c r="Y46" s="11"/>
      <c r="Z46" s="25"/>
      <c r="AA46" s="25"/>
      <c r="AB46" s="25"/>
      <c r="AC46" s="25"/>
      <c r="AD46" s="25"/>
      <c r="AE46" s="25"/>
      <c r="AF46" s="25"/>
      <c r="AG46" s="25"/>
      <c r="AH46" s="25"/>
      <c r="AI46" s="11"/>
      <c r="AJ46" s="25"/>
      <c r="AK46" s="25"/>
      <c r="AL46" s="25"/>
      <c r="AM46" s="25"/>
      <c r="AN46" s="25"/>
      <c r="AO46" s="25"/>
      <c r="AP46" s="25"/>
      <c r="AQ46" s="25"/>
      <c r="AR46" s="25"/>
      <c r="AS46" s="11"/>
      <c r="AT46" s="25"/>
      <c r="AU46" s="25"/>
      <c r="AV46" s="25"/>
      <c r="AW46" s="25"/>
      <c r="AX46" s="25"/>
      <c r="AY46" s="25"/>
      <c r="AZ46" s="25"/>
      <c r="BA46" s="25"/>
      <c r="BB46" s="25"/>
      <c r="BC46" s="11"/>
      <c r="BD46" s="21"/>
      <c r="BE46" s="24"/>
      <c r="BF46" s="26"/>
      <c r="BG46" s="9"/>
    </row>
    <row r="47" spans="1:59" s="23" customFormat="1" x14ac:dyDescent="0.15">
      <c r="A47" s="24"/>
      <c r="B47" s="24"/>
      <c r="C47" s="24"/>
      <c r="D47" s="24"/>
      <c r="E47" s="24"/>
      <c r="F47" s="21"/>
      <c r="G47" s="21"/>
      <c r="H47" s="21"/>
      <c r="I47" s="21"/>
      <c r="J47" s="11"/>
      <c r="K47" s="25"/>
      <c r="L47" s="25"/>
      <c r="M47" s="25"/>
      <c r="N47" s="25"/>
      <c r="O47" s="11"/>
      <c r="P47" s="25"/>
      <c r="Q47" s="25"/>
      <c r="R47" s="25"/>
      <c r="S47" s="25"/>
      <c r="T47" s="25"/>
      <c r="U47" s="25"/>
      <c r="V47" s="25"/>
      <c r="W47" s="25"/>
      <c r="X47" s="25"/>
      <c r="Y47" s="11"/>
      <c r="Z47" s="25"/>
      <c r="AA47" s="25"/>
      <c r="AB47" s="25"/>
      <c r="AC47" s="25"/>
      <c r="AD47" s="25"/>
      <c r="AE47" s="25"/>
      <c r="AF47" s="25"/>
      <c r="AG47" s="25"/>
      <c r="AH47" s="25"/>
      <c r="AI47" s="11"/>
      <c r="AJ47" s="25"/>
      <c r="AK47" s="25"/>
      <c r="AL47" s="25"/>
      <c r="AM47" s="25"/>
      <c r="AN47" s="25"/>
      <c r="AO47" s="25"/>
      <c r="AP47" s="25"/>
      <c r="AQ47" s="25"/>
      <c r="AR47" s="25"/>
      <c r="AS47" s="11"/>
      <c r="AT47" s="25"/>
      <c r="AU47" s="25"/>
      <c r="AV47" s="25"/>
      <c r="AW47" s="25"/>
      <c r="AX47" s="25"/>
      <c r="AY47" s="25"/>
      <c r="AZ47" s="25"/>
      <c r="BA47" s="25"/>
      <c r="BB47" s="25"/>
      <c r="BC47" s="11"/>
      <c r="BD47" s="21"/>
      <c r="BE47" s="24"/>
      <c r="BF47" s="26"/>
    </row>
    <row r="48" spans="1:59" s="23" customFormat="1" x14ac:dyDescent="0.15">
      <c r="A48" s="24"/>
      <c r="B48" s="24"/>
      <c r="C48" s="24"/>
      <c r="D48" s="24"/>
      <c r="E48" s="24"/>
      <c r="F48" s="21"/>
      <c r="G48" s="21"/>
      <c r="H48" s="21"/>
      <c r="I48" s="21"/>
      <c r="J48" s="11"/>
      <c r="K48" s="25"/>
      <c r="L48" s="25"/>
      <c r="M48" s="25"/>
      <c r="N48" s="25"/>
      <c r="O48" s="11"/>
      <c r="P48" s="25"/>
      <c r="Q48" s="25"/>
      <c r="R48" s="25"/>
      <c r="S48" s="25"/>
      <c r="T48" s="25"/>
      <c r="U48" s="25"/>
      <c r="V48" s="25"/>
      <c r="W48" s="25"/>
      <c r="X48" s="25"/>
      <c r="Y48" s="11"/>
      <c r="Z48" s="25"/>
      <c r="AA48" s="25"/>
      <c r="AB48" s="25"/>
      <c r="AC48" s="25"/>
      <c r="AD48" s="25"/>
      <c r="AE48" s="25"/>
      <c r="AF48" s="25"/>
      <c r="AG48" s="25"/>
      <c r="AH48" s="25"/>
      <c r="AI48" s="11"/>
      <c r="AJ48" s="25"/>
      <c r="AK48" s="25"/>
      <c r="AL48" s="25"/>
      <c r="AM48" s="25"/>
      <c r="AN48" s="25"/>
      <c r="AO48" s="25"/>
      <c r="AP48" s="25"/>
      <c r="AQ48" s="25"/>
      <c r="AR48" s="25"/>
      <c r="AS48" s="11"/>
      <c r="AT48" s="25"/>
      <c r="AU48" s="25"/>
      <c r="AV48" s="25"/>
      <c r="AW48" s="25"/>
      <c r="AX48" s="25"/>
      <c r="AY48" s="25"/>
      <c r="AZ48" s="25"/>
      <c r="BA48" s="25"/>
      <c r="BB48" s="25"/>
      <c r="BC48" s="11"/>
      <c r="BD48" s="21"/>
      <c r="BE48" s="24"/>
      <c r="BF48" s="26"/>
    </row>
    <row r="49" spans="1:59" s="23" customFormat="1" x14ac:dyDescent="0.15">
      <c r="A49" s="19"/>
      <c r="B49" s="19"/>
      <c r="C49" s="19"/>
      <c r="D49" s="19"/>
      <c r="E49" s="19"/>
      <c r="F49" s="20"/>
      <c r="G49" s="20"/>
      <c r="H49" s="20"/>
      <c r="I49" s="20"/>
      <c r="J49" s="11"/>
      <c r="K49" s="25"/>
      <c r="L49" s="25"/>
      <c r="M49" s="25"/>
      <c r="N49" s="25"/>
      <c r="O49" s="11"/>
      <c r="P49" s="25"/>
      <c r="Q49" s="25"/>
      <c r="R49" s="25"/>
      <c r="S49" s="25"/>
      <c r="T49" s="25"/>
      <c r="U49" s="25"/>
      <c r="V49" s="25"/>
      <c r="W49" s="25"/>
      <c r="X49" s="25"/>
      <c r="Y49" s="11"/>
      <c r="Z49" s="25"/>
      <c r="AA49" s="25"/>
      <c r="AB49" s="25"/>
      <c r="AC49" s="25"/>
      <c r="AD49" s="25"/>
      <c r="AE49" s="25"/>
      <c r="AF49" s="25"/>
      <c r="AG49" s="25"/>
      <c r="AH49" s="25"/>
      <c r="AI49" s="11"/>
      <c r="AJ49" s="25"/>
      <c r="AK49" s="25"/>
      <c r="AL49" s="25"/>
      <c r="AM49" s="25"/>
      <c r="AN49" s="25"/>
      <c r="AO49" s="25"/>
      <c r="AP49" s="25"/>
      <c r="AQ49" s="25"/>
      <c r="AR49" s="25"/>
      <c r="AS49" s="11"/>
      <c r="AT49" s="25"/>
      <c r="AU49" s="25"/>
      <c r="AV49" s="25"/>
      <c r="AW49" s="25"/>
      <c r="AX49" s="25"/>
      <c r="AY49" s="25"/>
      <c r="AZ49" s="25"/>
      <c r="BA49" s="25"/>
      <c r="BB49" s="25"/>
      <c r="BC49" s="11"/>
      <c r="BD49" s="21"/>
      <c r="BE49" s="24"/>
      <c r="BF49" s="26"/>
    </row>
    <row r="50" spans="1:59" s="23" customFormat="1" x14ac:dyDescent="0.15">
      <c r="A50" s="19"/>
      <c r="B50" s="19"/>
      <c r="C50" s="19"/>
      <c r="D50" s="19"/>
      <c r="E50" s="19"/>
      <c r="F50" s="20"/>
      <c r="G50" s="20"/>
      <c r="H50" s="20"/>
      <c r="I50" s="20"/>
      <c r="J50" s="11"/>
      <c r="K50" s="25"/>
      <c r="L50" s="25"/>
      <c r="M50" s="25"/>
      <c r="N50" s="25"/>
      <c r="O50" s="11"/>
      <c r="P50" s="25"/>
      <c r="Q50" s="25"/>
      <c r="R50" s="25"/>
      <c r="S50" s="25"/>
      <c r="T50" s="25"/>
      <c r="U50" s="25"/>
      <c r="V50" s="25"/>
      <c r="W50" s="25"/>
      <c r="X50" s="25"/>
      <c r="Y50" s="11"/>
      <c r="Z50" s="25"/>
      <c r="AA50" s="25"/>
      <c r="AB50" s="25"/>
      <c r="AC50" s="25"/>
      <c r="AD50" s="25"/>
      <c r="AE50" s="25"/>
      <c r="AF50" s="25"/>
      <c r="AG50" s="25"/>
      <c r="AH50" s="25"/>
      <c r="AI50" s="11"/>
      <c r="AJ50" s="25"/>
      <c r="AK50" s="25"/>
      <c r="AL50" s="25"/>
      <c r="AM50" s="25"/>
      <c r="AN50" s="25"/>
      <c r="AO50" s="25"/>
      <c r="AP50" s="25"/>
      <c r="AQ50" s="25"/>
      <c r="AR50" s="25"/>
      <c r="AS50" s="11"/>
      <c r="AT50" s="25"/>
      <c r="AU50" s="25"/>
      <c r="AV50" s="25"/>
      <c r="AW50" s="25"/>
      <c r="AX50" s="25"/>
      <c r="AY50" s="25"/>
      <c r="AZ50" s="25"/>
      <c r="BA50" s="25"/>
      <c r="BB50" s="25"/>
      <c r="BC50" s="11"/>
      <c r="BD50" s="21"/>
      <c r="BE50" s="24"/>
      <c r="BF50" s="26"/>
    </row>
    <row r="51" spans="1:59" s="23" customFormat="1" x14ac:dyDescent="0.15">
      <c r="A51" s="24"/>
      <c r="B51" s="24"/>
      <c r="C51" s="24"/>
      <c r="D51" s="24"/>
      <c r="E51" s="24"/>
      <c r="F51" s="21"/>
      <c r="G51" s="21"/>
      <c r="H51" s="21"/>
      <c r="I51" s="21"/>
      <c r="J51" s="13"/>
      <c r="K51" s="27"/>
      <c r="L51" s="27"/>
      <c r="M51" s="27"/>
      <c r="N51" s="27"/>
      <c r="O51" s="13"/>
      <c r="P51" s="27"/>
      <c r="Q51" s="27"/>
      <c r="R51" s="27"/>
      <c r="S51" s="27"/>
      <c r="T51" s="27"/>
      <c r="U51" s="27"/>
      <c r="V51" s="27"/>
      <c r="W51" s="27"/>
      <c r="X51" s="27"/>
      <c r="Y51" s="13"/>
      <c r="Z51" s="27"/>
      <c r="AA51" s="27"/>
      <c r="AB51" s="27"/>
      <c r="AC51" s="27"/>
      <c r="AD51" s="27"/>
      <c r="AE51" s="27"/>
      <c r="AF51" s="27"/>
      <c r="AG51" s="27"/>
      <c r="AH51" s="27"/>
      <c r="AI51" s="13"/>
      <c r="AJ51" s="27"/>
      <c r="AK51" s="27"/>
      <c r="AL51" s="27"/>
      <c r="AM51" s="27"/>
      <c r="AN51" s="27"/>
      <c r="AO51" s="27"/>
      <c r="AP51" s="27"/>
      <c r="AQ51" s="27"/>
      <c r="AR51" s="27"/>
      <c r="AS51" s="13"/>
      <c r="AT51" s="27"/>
      <c r="AU51" s="27"/>
      <c r="AV51" s="27"/>
      <c r="AW51" s="27"/>
      <c r="AX51" s="27"/>
      <c r="AY51" s="27"/>
      <c r="AZ51" s="27"/>
      <c r="BA51" s="27"/>
      <c r="BB51" s="27"/>
      <c r="BC51" s="13"/>
      <c r="BD51" s="21"/>
      <c r="BE51" s="24"/>
      <c r="BF51" s="26"/>
    </row>
    <row r="52" spans="1:59" x14ac:dyDescent="0.15">
      <c r="F52" s="8"/>
      <c r="G52" s="8"/>
      <c r="H52" s="8"/>
      <c r="I52" s="8"/>
      <c r="K52" s="15"/>
      <c r="Z52" s="5"/>
      <c r="AA52" s="5"/>
      <c r="AD52" s="1"/>
      <c r="AE52" s="8"/>
    </row>
    <row r="53" spans="1:59" s="28" customFormat="1" x14ac:dyDescent="0.15">
      <c r="F53" s="29"/>
      <c r="G53" s="29"/>
      <c r="H53" s="29"/>
      <c r="I53" s="29"/>
      <c r="K53" s="30"/>
      <c r="AD53" s="31"/>
      <c r="AE53" s="29"/>
      <c r="BE53" s="19"/>
      <c r="BF53" s="22"/>
      <c r="BG53" s="9"/>
    </row>
    <row r="54" spans="1:59" s="28" customFormat="1" x14ac:dyDescent="0.15">
      <c r="A54" s="19"/>
      <c r="B54" s="19"/>
      <c r="C54" s="19"/>
      <c r="D54" s="19"/>
      <c r="E54" s="19"/>
      <c r="F54" s="20"/>
      <c r="G54" s="20"/>
      <c r="H54" s="20"/>
      <c r="I54" s="20"/>
      <c r="J54" s="7"/>
      <c r="K54" s="32"/>
      <c r="L54" s="32"/>
      <c r="M54" s="32"/>
      <c r="N54" s="32"/>
      <c r="O54" s="33"/>
      <c r="P54" s="32"/>
      <c r="Q54" s="32"/>
      <c r="R54" s="32"/>
      <c r="S54" s="32"/>
      <c r="T54" s="32"/>
      <c r="U54" s="32"/>
      <c r="V54" s="32"/>
      <c r="W54" s="32"/>
      <c r="X54" s="32"/>
      <c r="Y54" s="33"/>
      <c r="Z54" s="32"/>
      <c r="AA54" s="32"/>
      <c r="AB54" s="32"/>
      <c r="AC54" s="32"/>
      <c r="AD54" s="32"/>
      <c r="AE54" s="32"/>
      <c r="AF54" s="32"/>
      <c r="AG54" s="32"/>
      <c r="AH54" s="32"/>
      <c r="AI54" s="33"/>
      <c r="AJ54" s="32"/>
      <c r="AK54" s="32"/>
      <c r="AL54" s="32"/>
      <c r="AM54" s="32"/>
      <c r="AN54" s="32"/>
      <c r="AO54" s="32"/>
      <c r="AP54" s="32"/>
      <c r="AQ54" s="32"/>
      <c r="AR54" s="32"/>
      <c r="AS54" s="33"/>
      <c r="AT54" s="32"/>
      <c r="AU54" s="32"/>
      <c r="AV54" s="32"/>
      <c r="AW54" s="32"/>
      <c r="AX54" s="32"/>
      <c r="AY54" s="32"/>
      <c r="AZ54" s="32"/>
      <c r="BA54" s="32"/>
      <c r="BB54" s="32"/>
      <c r="BC54" s="33"/>
      <c r="BE54" s="19"/>
      <c r="BF54" s="22"/>
      <c r="BG54" s="9"/>
    </row>
    <row r="55" spans="1:59" s="23" customFormat="1" x14ac:dyDescent="0.1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21"/>
      <c r="BE55" s="19"/>
      <c r="BF55" s="22"/>
      <c r="BG55" s="9"/>
    </row>
    <row r="56" spans="1:59" s="28" customFormat="1" x14ac:dyDescent="0.1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29"/>
      <c r="BE56" s="24"/>
      <c r="BF56" s="26"/>
      <c r="BG56" s="9"/>
    </row>
    <row r="57" spans="1:59" s="28" customFormat="1" x14ac:dyDescent="0.1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29"/>
      <c r="BE57" s="24"/>
      <c r="BF57" s="26"/>
    </row>
    <row r="58" spans="1:59" s="28" customFormat="1" x14ac:dyDescent="0.1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29"/>
      <c r="BE58" s="24"/>
      <c r="BF58" s="26"/>
    </row>
    <row r="59" spans="1:59" s="28" customFormat="1" x14ac:dyDescent="0.1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29"/>
      <c r="BE59" s="24"/>
      <c r="BF59" s="26"/>
    </row>
    <row r="60" spans="1:59" s="28" customFormat="1" x14ac:dyDescent="0.1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29"/>
      <c r="BE60" s="24"/>
      <c r="BF60" s="26"/>
    </row>
    <row r="61" spans="1:59" s="28" customFormat="1" ht="12" x14ac:dyDescent="0.1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</row>
    <row r="62" spans="1:59" s="28" customFormat="1" ht="12" x14ac:dyDescent="0.1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</row>
    <row r="63" spans="1:59" s="28" customFormat="1" ht="12" x14ac:dyDescent="0.15">
      <c r="J63" s="31"/>
      <c r="K63" s="35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6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</row>
    <row r="64" spans="1:59" s="28" customFormat="1" ht="12" x14ac:dyDescent="0.15"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</row>
    <row r="65" spans="1:55" s="28" customFormat="1" ht="12" x14ac:dyDescent="0.15">
      <c r="G65" s="37"/>
      <c r="H65" s="37"/>
      <c r="I65" s="37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</row>
    <row r="66" spans="1:55" s="28" customFormat="1" ht="12" x14ac:dyDescent="0.15">
      <c r="H66" s="30"/>
      <c r="AA66" s="31"/>
      <c r="AB66" s="29"/>
    </row>
    <row r="67" spans="1:55" s="28" customFormat="1" ht="12" x14ac:dyDescent="0.15">
      <c r="A67" s="38"/>
      <c r="B67" s="38"/>
      <c r="C67" s="38"/>
      <c r="D67" s="38"/>
      <c r="E67" s="38"/>
      <c r="F67" s="38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</row>
    <row r="68" spans="1:55" s="28" customFormat="1" ht="12" x14ac:dyDescent="0.15">
      <c r="A68" s="19"/>
      <c r="B68" s="19"/>
      <c r="C68" s="19"/>
      <c r="D68" s="19"/>
      <c r="E68" s="19"/>
      <c r="F68" s="1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</row>
    <row r="69" spans="1:55" s="28" customFormat="1" ht="12" x14ac:dyDescent="0.15">
      <c r="A69" s="19"/>
      <c r="B69" s="19"/>
      <c r="C69" s="19"/>
      <c r="D69" s="19"/>
      <c r="E69" s="19"/>
      <c r="F69" s="1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</row>
    <row r="70" spans="1:55" s="28" customFormat="1" ht="12" x14ac:dyDescent="0.15">
      <c r="A70" s="19"/>
      <c r="B70" s="19"/>
      <c r="C70" s="19"/>
      <c r="D70" s="19"/>
      <c r="E70" s="19"/>
      <c r="F70" s="1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</row>
    <row r="71" spans="1:55" s="28" customFormat="1" x14ac:dyDescent="0.15">
      <c r="A71" s="19"/>
      <c r="B71" s="19"/>
      <c r="C71" s="19"/>
      <c r="D71" s="19"/>
      <c r="E71" s="19"/>
      <c r="F71" s="1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B71" s="5"/>
      <c r="BC71" s="5"/>
    </row>
    <row r="72" spans="1:55" x14ac:dyDescent="0.15">
      <c r="G72" s="15"/>
    </row>
    <row r="74" spans="1:55" x14ac:dyDescent="0.15">
      <c r="F74" s="220"/>
      <c r="G74" s="220"/>
      <c r="H74" s="220"/>
      <c r="I74" s="220"/>
      <c r="J74" s="10"/>
    </row>
    <row r="75" spans="1:55" x14ac:dyDescent="0.15">
      <c r="A75" s="6"/>
      <c r="B75" s="6"/>
      <c r="C75" s="6"/>
      <c r="D75" s="6"/>
      <c r="E75" s="6"/>
      <c r="F75" s="222"/>
      <c r="G75" s="222"/>
      <c r="H75" s="222"/>
      <c r="I75" s="222"/>
      <c r="J75" s="221"/>
    </row>
    <row r="76" spans="1:55" x14ac:dyDescent="0.15">
      <c r="A76" s="6"/>
      <c r="B76" s="6"/>
      <c r="C76" s="6"/>
      <c r="D76" s="6"/>
      <c r="E76" s="6"/>
      <c r="F76" s="222"/>
      <c r="G76" s="222"/>
      <c r="H76" s="222"/>
      <c r="I76" s="222"/>
      <c r="J76" s="221"/>
    </row>
    <row r="77" spans="1:55" x14ac:dyDescent="0.15">
      <c r="A77" s="6"/>
      <c r="B77" s="6"/>
      <c r="C77" s="6"/>
      <c r="D77" s="6"/>
      <c r="E77" s="6"/>
      <c r="F77" s="222"/>
      <c r="G77" s="222"/>
      <c r="H77" s="222"/>
      <c r="I77" s="222"/>
      <c r="J77" s="221"/>
    </row>
    <row r="78" spans="1:55" x14ac:dyDescent="0.15">
      <c r="A78" s="10"/>
      <c r="B78" s="10"/>
      <c r="C78" s="10"/>
      <c r="D78" s="10"/>
      <c r="E78" s="10"/>
      <c r="F78" s="222"/>
      <c r="G78" s="222"/>
      <c r="H78" s="222"/>
      <c r="I78" s="222"/>
      <c r="J78" s="18"/>
    </row>
    <row r="79" spans="1:55" x14ac:dyDescent="0.15">
      <c r="A79" s="10"/>
      <c r="B79" s="10"/>
      <c r="C79" s="10"/>
      <c r="D79" s="10"/>
      <c r="E79" s="10"/>
      <c r="F79" s="219"/>
      <c r="G79" s="223"/>
      <c r="H79" s="219"/>
      <c r="I79" s="223"/>
      <c r="J79" s="18"/>
    </row>
    <row r="80" spans="1:55" x14ac:dyDescent="0.15">
      <c r="J80" s="10"/>
    </row>
    <row r="81" spans="1:54" x14ac:dyDescent="0.15">
      <c r="F81" s="219"/>
      <c r="G81" s="219"/>
      <c r="H81" s="219"/>
      <c r="I81" s="219"/>
      <c r="J81" s="18"/>
    </row>
    <row r="82" spans="1:54" x14ac:dyDescent="0.15">
      <c r="G82" s="15"/>
    </row>
    <row r="83" spans="1:54" x14ac:dyDescent="0.15">
      <c r="G83" s="15"/>
    </row>
    <row r="84" spans="1:54" x14ac:dyDescent="0.15"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Z84" s="5"/>
      <c r="AA84" s="5"/>
    </row>
    <row r="85" spans="1:54" x14ac:dyDescent="0.15"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BA85" s="40"/>
      <c r="BB85" s="40"/>
    </row>
    <row r="86" spans="1:54" s="40" customFormat="1" x14ac:dyDescent="0.15">
      <c r="Z86" s="41"/>
      <c r="BA86" s="5"/>
      <c r="BB86" s="5"/>
    </row>
    <row r="87" spans="1:54" x14ac:dyDescent="0.15">
      <c r="G87" s="15"/>
    </row>
    <row r="88" spans="1:54" x14ac:dyDescent="0.15">
      <c r="G88" s="15"/>
      <c r="BA88" s="17"/>
      <c r="BB88" s="17"/>
    </row>
    <row r="89" spans="1:54" s="17" customFormat="1" x14ac:dyDescent="0.15">
      <c r="BA89" s="5"/>
      <c r="BB89" s="5"/>
    </row>
    <row r="90" spans="1:54" x14ac:dyDescent="0.15">
      <c r="G90" s="15"/>
      <c r="U90" s="9"/>
    </row>
    <row r="91" spans="1:54" x14ac:dyDescent="0.15">
      <c r="G91" s="15"/>
      <c r="U91" s="9"/>
    </row>
    <row r="92" spans="1:54" x14ac:dyDescent="0.15">
      <c r="G92" s="42"/>
      <c r="BA92" s="43"/>
      <c r="BB92" s="43"/>
    </row>
    <row r="93" spans="1:54" s="43" customFormat="1" x14ac:dyDescent="0.15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</row>
    <row r="94" spans="1:54" s="43" customFormat="1" x14ac:dyDescent="0.15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</row>
    <row r="95" spans="1:54" s="43" customFormat="1" x14ac:dyDescent="0.15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BA95" s="5"/>
      <c r="BB95" s="5"/>
    </row>
    <row r="96" spans="1:54" x14ac:dyDescent="0.15">
      <c r="G96" s="15"/>
      <c r="W96" s="6"/>
      <c r="X96" s="10"/>
    </row>
    <row r="97" spans="23:24" x14ac:dyDescent="0.15">
      <c r="W97" s="6"/>
      <c r="X97" s="10"/>
    </row>
    <row r="98" spans="23:24" x14ac:dyDescent="0.15">
      <c r="X98" s="10"/>
    </row>
  </sheetData>
  <mergeCells count="22">
    <mergeCell ref="BA16:BC20"/>
    <mergeCell ref="F81:G81"/>
    <mergeCell ref="H81:I81"/>
    <mergeCell ref="F74:G74"/>
    <mergeCell ref="H74:I74"/>
    <mergeCell ref="J75:J77"/>
    <mergeCell ref="F75:G75"/>
    <mergeCell ref="F76:G76"/>
    <mergeCell ref="F77:G77"/>
    <mergeCell ref="H75:I75"/>
    <mergeCell ref="H76:I76"/>
    <mergeCell ref="H77:I77"/>
    <mergeCell ref="F78:G78"/>
    <mergeCell ref="H78:I78"/>
    <mergeCell ref="F79:G79"/>
    <mergeCell ref="H79:I79"/>
    <mergeCell ref="A41:AA41"/>
    <mergeCell ref="G25:I25"/>
    <mergeCell ref="G26:I26"/>
    <mergeCell ref="G27:I27"/>
    <mergeCell ref="I30:K30"/>
    <mergeCell ref="I31:K31"/>
  </mergeCells>
  <phoneticPr fontId="1"/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見積書</vt:lpstr>
      <vt:lpstr>リスト①</vt:lpstr>
      <vt:lpstr>リスト②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</dc:creator>
  <cp:lastModifiedBy>剛 井ノ上</cp:lastModifiedBy>
  <cp:lastPrinted>2024-06-19T08:44:28Z</cp:lastPrinted>
  <dcterms:created xsi:type="dcterms:W3CDTF">2017-03-16T03:32:20Z</dcterms:created>
  <dcterms:modified xsi:type="dcterms:W3CDTF">2024-07-09T01:07:50Z</dcterms:modified>
</cp:coreProperties>
</file>